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Напорные системы" sheetId="1" r:id="rId1"/>
  </sheets>
  <definedNames>
    <definedName name="Excel_BuiltIn_Print_Area_1">#REF!</definedName>
    <definedName name="_xlnm.Print_Area" localSheetId="0">'Напорные системы'!$A$1:$M$124</definedName>
  </definedNames>
  <calcPr fullCalcOnLoad="1"/>
</workbook>
</file>

<file path=xl/sharedStrings.xml><?xml version="1.0" encoding="utf-8"?>
<sst xmlns="http://schemas.openxmlformats.org/spreadsheetml/2006/main" count="168" uniqueCount="93">
  <si>
    <t>Цена указана без НДС</t>
  </si>
  <si>
    <t>Труба НПВХ SDR 41 PN6,3 (0,63 МПа)</t>
  </si>
  <si>
    <t>Артикул</t>
  </si>
  <si>
    <t>Dn, мм</t>
  </si>
  <si>
    <t>E, мм</t>
  </si>
  <si>
    <t>Длина трубы, мм</t>
  </si>
  <si>
    <t>Цена, руб/шт</t>
  </si>
  <si>
    <t>01-011013</t>
  </si>
  <si>
    <t>Труба НПВХ SDR 33 PN8 (MOP 0,8 Мпа)</t>
  </si>
  <si>
    <t>Муфта скользящая ремонтная</t>
  </si>
  <si>
    <t>D, мм</t>
  </si>
  <si>
    <t>01-011001</t>
  </si>
  <si>
    <t>Труба НПВХ SDR 26 PN10  (MOP 1,0 Мпа)</t>
  </si>
  <si>
    <t>Патрубок переходной двухраструбный</t>
  </si>
  <si>
    <t>D, мм x d,мм</t>
  </si>
  <si>
    <t>01-011006</t>
  </si>
  <si>
    <t>160/110</t>
  </si>
  <si>
    <t>225/110</t>
  </si>
  <si>
    <t>225/160</t>
  </si>
  <si>
    <t>315/160</t>
  </si>
  <si>
    <t>Патрубок гладкий с металлическим фланцем</t>
  </si>
  <si>
    <t>Труба НПВХ SDR 21 PN12,5 (MOP 1,25 Мпа)</t>
  </si>
  <si>
    <t>01-011004</t>
  </si>
  <si>
    <t>110/100</t>
  </si>
  <si>
    <t>160/150</t>
  </si>
  <si>
    <t>225/200</t>
  </si>
  <si>
    <t>315/300</t>
  </si>
  <si>
    <t>Патрубок гладкий с ПВХ фланцем</t>
  </si>
  <si>
    <t>01-011005</t>
  </si>
  <si>
    <t>Труба НПВХ SDR 17 PN16  (МОР 1,6 Мпа)</t>
  </si>
  <si>
    <t>400/400</t>
  </si>
  <si>
    <t>Патрубок раструбный с металлическим фланцем</t>
  </si>
  <si>
    <t>01-011007</t>
  </si>
  <si>
    <t>Муфта соединительная SDR 26</t>
  </si>
  <si>
    <t>01-011002</t>
  </si>
  <si>
    <t>Патрубок раструбный с ПВХ фланцем</t>
  </si>
  <si>
    <t>01-011008</t>
  </si>
  <si>
    <t>Отвод напорный</t>
  </si>
  <si>
    <t>Тройник с металлическим фланцем</t>
  </si>
  <si>
    <t>D,мм х a</t>
  </si>
  <si>
    <t>01-011003</t>
  </si>
  <si>
    <t xml:space="preserve"> 110*11</t>
  </si>
  <si>
    <t>01-011010</t>
  </si>
  <si>
    <t xml:space="preserve"> 110/100 </t>
  </si>
  <si>
    <t xml:space="preserve"> 110*22</t>
  </si>
  <si>
    <t xml:space="preserve"> 160/100 </t>
  </si>
  <si>
    <t xml:space="preserve"> 110*30</t>
  </si>
  <si>
    <t xml:space="preserve"> 160/150 </t>
  </si>
  <si>
    <t xml:space="preserve"> 110*45</t>
  </si>
  <si>
    <t xml:space="preserve"> 225/200 </t>
  </si>
  <si>
    <t xml:space="preserve"> 110*60</t>
  </si>
  <si>
    <t xml:space="preserve"> 110*90</t>
  </si>
  <si>
    <t>Тройник с ПВХ фланцем</t>
  </si>
  <si>
    <t xml:space="preserve"> 160*11</t>
  </si>
  <si>
    <t xml:space="preserve"> 160*22</t>
  </si>
  <si>
    <t>01-011011</t>
  </si>
  <si>
    <t xml:space="preserve"> 160*30</t>
  </si>
  <si>
    <t>160/100</t>
  </si>
  <si>
    <t xml:space="preserve"> 160*45</t>
  </si>
  <si>
    <t xml:space="preserve"> 160*60</t>
  </si>
  <si>
    <t>225/100</t>
  </si>
  <si>
    <t xml:space="preserve"> 160*90 </t>
  </si>
  <si>
    <t>225/150</t>
  </si>
  <si>
    <t xml:space="preserve"> 225*11</t>
  </si>
  <si>
    <t xml:space="preserve"> 225*22</t>
  </si>
  <si>
    <t>315/100</t>
  </si>
  <si>
    <t xml:space="preserve"> 225*30</t>
  </si>
  <si>
    <t>315/150</t>
  </si>
  <si>
    <t xml:space="preserve"> 225*45</t>
  </si>
  <si>
    <t xml:space="preserve"> 225*60</t>
  </si>
  <si>
    <t>Стоимость труб и фитингов НПВХ указана с учетом напорных резиновых уплотнительных колец</t>
  </si>
  <si>
    <t xml:space="preserve"> 225*90</t>
  </si>
  <si>
    <t xml:space="preserve"> 315*11</t>
  </si>
  <si>
    <t xml:space="preserve"> 315*30</t>
  </si>
  <si>
    <t xml:space="preserve"> 315*45</t>
  </si>
  <si>
    <t xml:space="preserve"> 315*90</t>
  </si>
  <si>
    <t xml:space="preserve"> 400*11</t>
  </si>
  <si>
    <t xml:space="preserve"> 400*22</t>
  </si>
  <si>
    <t xml:space="preserve"> 400*30</t>
  </si>
  <si>
    <t xml:space="preserve"> 400*45</t>
  </si>
  <si>
    <t xml:space="preserve"> 400*60</t>
  </si>
  <si>
    <t xml:space="preserve"> 400*90</t>
  </si>
  <si>
    <t xml:space="preserve"> 500*45</t>
  </si>
  <si>
    <t>под заказ</t>
  </si>
  <si>
    <t xml:space="preserve"> 500*90</t>
  </si>
  <si>
    <t xml:space="preserve">Тройник раструбный </t>
  </si>
  <si>
    <t>01-011009</t>
  </si>
  <si>
    <t>110/110</t>
  </si>
  <si>
    <t>160/160</t>
  </si>
  <si>
    <t>225/225</t>
  </si>
  <si>
    <t>315/110</t>
  </si>
  <si>
    <t>315/315</t>
  </si>
  <si>
    <t>24,06,2013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</si>
</sst>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#,##0.00_р_."/>
    <numFmt numFmtId="166" formatCode="0.0"/>
  </numFmts>
  <fonts count="3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2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8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63"/>
      </bottom>
    </border>
    <border>
      <left style="thin">
        <color indexed="8"/>
      </left>
      <right style="medium"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8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2" fillId="0" borderId="0" xfId="42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" fontId="2" fillId="0" borderId="15" xfId="44" applyNumberFormat="1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17" xfId="0" applyNumberFormat="1" applyFont="1" applyFill="1" applyBorder="1" applyAlignment="1">
      <alignment horizontal="center" vertical="center" wrapText="1"/>
    </xf>
    <xf numFmtId="166" fontId="2" fillId="0" borderId="17" xfId="0" applyNumberFormat="1" applyFont="1" applyFill="1" applyBorder="1" applyAlignment="1">
      <alignment horizontal="center" vertical="center" wrapText="1"/>
    </xf>
    <xf numFmtId="4" fontId="2" fillId="0" borderId="18" xfId="4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4" fontId="2" fillId="0" borderId="21" xfId="44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4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4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66" fontId="2" fillId="0" borderId="2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165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165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165" fontId="10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" fontId="2" fillId="0" borderId="0" xfId="42" applyNumberFormat="1" applyFont="1" applyFill="1" applyBorder="1" applyAlignment="1" applyProtection="1">
      <alignment horizontal="center" vertical="center" wrapText="1"/>
      <protection/>
    </xf>
    <xf numFmtId="165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65" fontId="10" fillId="0" borderId="15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right" vertical="center" wrapText="1"/>
    </xf>
    <xf numFmtId="4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1" xfId="0" applyNumberFormat="1" applyFont="1" applyFill="1" applyBorder="1" applyAlignment="1" applyProtection="1">
      <alignment vertical="center" wrapText="1"/>
      <protection locked="0"/>
    </xf>
    <xf numFmtId="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6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2" fillId="0" borderId="15" xfId="44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>
      <alignment horizontal="center" vertical="center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4" fontId="9" fillId="0" borderId="47" xfId="0" applyNumberFormat="1" applyFont="1" applyFill="1" applyBorder="1" applyAlignment="1">
      <alignment horizontal="center" vertical="center" wrapText="1"/>
    </xf>
    <xf numFmtId="4" fontId="2" fillId="0" borderId="21" xfId="44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Лист1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79</xdr:row>
      <xdr:rowOff>200025</xdr:rowOff>
    </xdr:from>
    <xdr:to>
      <xdr:col>2</xdr:col>
      <xdr:colOff>514350</xdr:colOff>
      <xdr:row>101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1917025"/>
          <a:ext cx="19812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30</xdr:row>
      <xdr:rowOff>104775</xdr:rowOff>
    </xdr:from>
    <xdr:to>
      <xdr:col>9</xdr:col>
      <xdr:colOff>1009650</xdr:colOff>
      <xdr:row>33</xdr:row>
      <xdr:rowOff>190500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7372350"/>
          <a:ext cx="2047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771525</xdr:colOff>
      <xdr:row>76</xdr:row>
      <xdr:rowOff>85725</xdr:rowOff>
    </xdr:from>
    <xdr:to>
      <xdr:col>9</xdr:col>
      <xdr:colOff>552450</xdr:colOff>
      <xdr:row>78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7650" y="20354925"/>
          <a:ext cx="914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110</xdr:row>
      <xdr:rowOff>0</xdr:rowOff>
    </xdr:from>
    <xdr:to>
      <xdr:col>2</xdr:col>
      <xdr:colOff>533400</xdr:colOff>
      <xdr:row>117</xdr:row>
      <xdr:rowOff>200025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29546550"/>
          <a:ext cx="19240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65</xdr:row>
      <xdr:rowOff>9525</xdr:rowOff>
    </xdr:from>
    <xdr:to>
      <xdr:col>2</xdr:col>
      <xdr:colOff>828675</xdr:colOff>
      <xdr:row>67</xdr:row>
      <xdr:rowOff>171450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17325975"/>
          <a:ext cx="2524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67</xdr:row>
      <xdr:rowOff>85725</xdr:rowOff>
    </xdr:from>
    <xdr:to>
      <xdr:col>9</xdr:col>
      <xdr:colOff>876300</xdr:colOff>
      <xdr:row>70</xdr:row>
      <xdr:rowOff>200025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53300" y="17859375"/>
          <a:ext cx="1752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52</xdr:row>
      <xdr:rowOff>190500</xdr:rowOff>
    </xdr:from>
    <xdr:to>
      <xdr:col>9</xdr:col>
      <xdr:colOff>828675</xdr:colOff>
      <xdr:row>55</xdr:row>
      <xdr:rowOff>200025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10450" y="13411200"/>
          <a:ext cx="1647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45</xdr:row>
      <xdr:rowOff>38100</xdr:rowOff>
    </xdr:from>
    <xdr:to>
      <xdr:col>9</xdr:col>
      <xdr:colOff>933450</xdr:colOff>
      <xdr:row>47</xdr:row>
      <xdr:rowOff>180975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91400" y="11201400"/>
          <a:ext cx="1771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514350</xdr:colOff>
      <xdr:row>83</xdr:row>
      <xdr:rowOff>180975</xdr:rowOff>
    </xdr:from>
    <xdr:to>
      <xdr:col>9</xdr:col>
      <xdr:colOff>838200</xdr:colOff>
      <xdr:row>90</xdr:row>
      <xdr:rowOff>9525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22907625"/>
          <a:ext cx="14573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228600</xdr:colOff>
      <xdr:row>61</xdr:row>
      <xdr:rowOff>9525</xdr:rowOff>
    </xdr:from>
    <xdr:to>
      <xdr:col>9</xdr:col>
      <xdr:colOff>990600</xdr:colOff>
      <xdr:row>63</xdr:row>
      <xdr:rowOff>180975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24725" y="15982950"/>
          <a:ext cx="1895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38</xdr:row>
      <xdr:rowOff>390525</xdr:rowOff>
    </xdr:from>
    <xdr:to>
      <xdr:col>9</xdr:col>
      <xdr:colOff>1114425</xdr:colOff>
      <xdr:row>41</xdr:row>
      <xdr:rowOff>123825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96125" y="9763125"/>
          <a:ext cx="2247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16</xdr:row>
      <xdr:rowOff>9525</xdr:rowOff>
    </xdr:from>
    <xdr:to>
      <xdr:col>12</xdr:col>
      <xdr:colOff>600075</xdr:colOff>
      <xdr:row>25</xdr:row>
      <xdr:rowOff>200025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43750" y="3552825"/>
          <a:ext cx="53244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133350</xdr:rowOff>
    </xdr:from>
    <xdr:to>
      <xdr:col>4</xdr:col>
      <xdr:colOff>104775</xdr:colOff>
      <xdr:row>17</xdr:row>
      <xdr:rowOff>9525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33350"/>
          <a:ext cx="418147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885825</xdr:colOff>
      <xdr:row>3</xdr:row>
      <xdr:rowOff>28575</xdr:rowOff>
    </xdr:from>
    <xdr:to>
      <xdr:col>12</xdr:col>
      <xdr:colOff>180975</xdr:colOff>
      <xdr:row>12</xdr:row>
      <xdr:rowOff>9525</xdr:rowOff>
    </xdr:to>
    <xdr:sp>
      <xdr:nvSpPr>
        <xdr:cNvPr id="14" name="Автофигура 26"/>
        <xdr:cNvSpPr>
          <a:spLocks/>
        </xdr:cNvSpPr>
      </xdr:nvSpPr>
      <xdr:spPr>
        <a:xfrm>
          <a:off x="4972050" y="628650"/>
          <a:ext cx="7077075" cy="1781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ТРУБЫ И ФИТИНГИ ИЗ НПВХ ( серого цвета)для напорного питьевого водоснабжения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9"/>
  <sheetViews>
    <sheetView tabSelected="1" view="pageBreakPreview" zoomScale="70" zoomScaleSheetLayoutView="70" zoomScalePageLayoutView="0" workbookViewId="0" topLeftCell="A1">
      <selection activeCell="J12" sqref="J12:M13"/>
    </sheetView>
  </sheetViews>
  <sheetFormatPr defaultColWidth="9.00390625" defaultRowHeight="15" customHeight="1"/>
  <cols>
    <col min="1" max="1" width="13.375" style="1" customWidth="1"/>
    <col min="2" max="2" width="13.00390625" style="1" customWidth="1"/>
    <col min="3" max="3" width="13.875" style="1" customWidth="1"/>
    <col min="4" max="4" width="13.375" style="1" customWidth="1"/>
    <col min="5" max="5" width="17.00390625" style="2" customWidth="1"/>
    <col min="6" max="6" width="14.75390625" style="3" customWidth="1"/>
    <col min="7" max="7" width="7.75390625" style="1" customWidth="1"/>
    <col min="8" max="8" width="0" style="1" hidden="1" customWidth="1"/>
    <col min="9" max="9" width="14.875" style="1" customWidth="1"/>
    <col min="10" max="10" width="16.375" style="1" customWidth="1"/>
    <col min="11" max="11" width="14.125" style="1" customWidth="1"/>
    <col min="12" max="12" width="17.25390625" style="4" customWidth="1"/>
    <col min="13" max="13" width="16.375" style="1" customWidth="1"/>
    <col min="14" max="14" width="0" style="1" hidden="1" customWidth="1"/>
    <col min="15" max="15" width="14.375" style="1" customWidth="1"/>
    <col min="16" max="25" width="14.75390625" style="1" customWidth="1"/>
    <col min="26" max="16384" width="9.125" style="1" customWidth="1"/>
  </cols>
  <sheetData>
    <row r="1" spans="1:13" ht="15.75" customHeight="1">
      <c r="A1" s="151"/>
      <c r="B1" s="151"/>
      <c r="C1" s="151"/>
      <c r="D1" s="151"/>
      <c r="E1" s="151"/>
      <c r="F1" s="1"/>
      <c r="H1" s="5"/>
      <c r="I1" s="145"/>
      <c r="J1" s="145"/>
      <c r="K1" s="145"/>
      <c r="L1" s="145"/>
      <c r="M1" s="145"/>
    </row>
    <row r="2" spans="4:13" ht="15.75" customHeight="1">
      <c r="D2" s="6"/>
      <c r="E2" s="7"/>
      <c r="F2" s="1"/>
      <c r="I2" s="145"/>
      <c r="J2" s="145"/>
      <c r="K2" s="145"/>
      <c r="L2" s="145"/>
      <c r="M2" s="145"/>
    </row>
    <row r="3" spans="4:13" ht="15.75" customHeight="1">
      <c r="D3" s="6"/>
      <c r="E3" s="7"/>
      <c r="F3" s="1"/>
      <c r="I3" s="8"/>
      <c r="J3" s="8"/>
      <c r="K3" s="8"/>
      <c r="L3" s="8"/>
      <c r="M3" s="8"/>
    </row>
    <row r="4" spans="4:13" ht="15.75" customHeight="1">
      <c r="D4" s="6"/>
      <c r="E4" s="7"/>
      <c r="F4" s="1"/>
      <c r="I4" s="8"/>
      <c r="J4" s="8"/>
      <c r="K4" s="8"/>
      <c r="L4" s="8"/>
      <c r="M4" s="8"/>
    </row>
    <row r="5" spans="4:13" ht="15.75" customHeight="1">
      <c r="D5" s="6"/>
      <c r="E5" s="7"/>
      <c r="F5" s="1"/>
      <c r="I5" s="8"/>
      <c r="J5" s="8"/>
      <c r="K5" s="8"/>
      <c r="L5" s="8"/>
      <c r="M5" s="8"/>
    </row>
    <row r="6" spans="4:13" ht="15.75" customHeight="1">
      <c r="D6" s="6"/>
      <c r="E6" s="7"/>
      <c r="F6" s="1"/>
      <c r="I6" s="8"/>
      <c r="J6" s="8"/>
      <c r="K6" s="8"/>
      <c r="L6" s="8"/>
      <c r="M6" s="8"/>
    </row>
    <row r="7" spans="1:13" ht="15.75" customHeight="1">
      <c r="A7" s="149"/>
      <c r="B7" s="149"/>
      <c r="C7" s="149"/>
      <c r="D7" s="149"/>
      <c r="E7" s="7"/>
      <c r="F7" s="1"/>
      <c r="I7" s="145"/>
      <c r="J7" s="145"/>
      <c r="K7" s="145"/>
      <c r="L7" s="145"/>
      <c r="M7" s="145"/>
    </row>
    <row r="8" spans="1:13" ht="15.75" customHeight="1">
      <c r="A8" s="149"/>
      <c r="B8" s="149"/>
      <c r="C8" s="149"/>
      <c r="D8" s="149"/>
      <c r="E8" s="7"/>
      <c r="F8" s="1"/>
      <c r="H8" s="9"/>
      <c r="I8" s="150"/>
      <c r="J8" s="150"/>
      <c r="K8" s="150"/>
      <c r="L8" s="150"/>
      <c r="M8" s="150"/>
    </row>
    <row r="9" spans="2:13" ht="15.75" customHeight="1">
      <c r="B9" s="10"/>
      <c r="C9" s="11"/>
      <c r="D9" s="12"/>
      <c r="E9" s="7"/>
      <c r="F9" s="1"/>
      <c r="J9" s="144"/>
      <c r="K9" s="144"/>
      <c r="L9" s="144"/>
      <c r="M9" s="144"/>
    </row>
    <row r="10" spans="1:13" ht="15.75" customHeight="1">
      <c r="A10" s="13"/>
      <c r="B10" s="14"/>
      <c r="C10" s="15"/>
      <c r="D10" s="16"/>
      <c r="E10" s="7"/>
      <c r="F10" s="1"/>
      <c r="I10" s="145"/>
      <c r="J10" s="145"/>
      <c r="K10" s="145"/>
      <c r="L10" s="145"/>
      <c r="M10" s="145"/>
    </row>
    <row r="11" spans="1:13" ht="15.75" customHeight="1">
      <c r="A11" s="17"/>
      <c r="B11" s="17"/>
      <c r="C11" s="17"/>
      <c r="D11" s="17"/>
      <c r="E11" s="7"/>
      <c r="F11" s="1"/>
      <c r="I11" s="145"/>
      <c r="J11" s="145"/>
      <c r="K11" s="145"/>
      <c r="L11" s="145"/>
      <c r="M11" s="145"/>
    </row>
    <row r="12" spans="1:13" ht="15.75" customHeight="1">
      <c r="A12" s="13"/>
      <c r="B12" s="14"/>
      <c r="C12" s="15"/>
      <c r="D12" s="16"/>
      <c r="E12" s="7"/>
      <c r="F12" s="18"/>
      <c r="G12" s="17"/>
      <c r="J12" s="146"/>
      <c r="K12" s="146"/>
      <c r="L12" s="146"/>
      <c r="M12" s="146"/>
    </row>
    <row r="13" spans="5:13" ht="26.25" customHeight="1">
      <c r="E13" s="7"/>
      <c r="F13" s="18"/>
      <c r="G13" s="17"/>
      <c r="H13" s="19"/>
      <c r="I13" s="19"/>
      <c r="J13" s="146"/>
      <c r="K13" s="146"/>
      <c r="L13" s="146"/>
      <c r="M13" s="146"/>
    </row>
    <row r="14" spans="6:13" ht="20.25" customHeight="1">
      <c r="F14" s="1"/>
      <c r="J14" s="147" t="s">
        <v>0</v>
      </c>
      <c r="K14" s="147"/>
      <c r="L14" s="147"/>
      <c r="M14" s="147"/>
    </row>
    <row r="15" spans="6:13" ht="20.25" customHeight="1">
      <c r="F15" s="1"/>
      <c r="J15" s="147" t="s">
        <v>92</v>
      </c>
      <c r="K15" s="147"/>
      <c r="L15" s="147"/>
      <c r="M15" s="147"/>
    </row>
    <row r="16" spans="1:25" ht="23.2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21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4:15" ht="13.5" customHeight="1">
      <c r="N17" s="21"/>
      <c r="O17" s="21"/>
    </row>
    <row r="18" spans="14:15" ht="13.5" customHeight="1">
      <c r="N18" s="21"/>
      <c r="O18" s="21"/>
    </row>
    <row r="19" spans="1:15" ht="21.75" customHeight="1">
      <c r="A19" s="132" t="s">
        <v>1</v>
      </c>
      <c r="B19" s="132"/>
      <c r="C19" s="132"/>
      <c r="D19" s="132"/>
      <c r="E19" s="132"/>
      <c r="F19" s="132"/>
      <c r="G19" s="23"/>
      <c r="H19" s="23"/>
      <c r="I19" s="22"/>
      <c r="L19" s="2"/>
      <c r="N19" s="21"/>
      <c r="O19" s="21"/>
    </row>
    <row r="20" spans="1:15" ht="32.25" customHeight="1">
      <c r="A20" s="24" t="s">
        <v>2</v>
      </c>
      <c r="B20" s="25" t="s">
        <v>3</v>
      </c>
      <c r="C20" s="25" t="s">
        <v>4</v>
      </c>
      <c r="D20" s="26" t="s">
        <v>5</v>
      </c>
      <c r="E20" s="133" t="s">
        <v>6</v>
      </c>
      <c r="F20" s="133"/>
      <c r="G20" s="27"/>
      <c r="H20" s="27"/>
      <c r="I20" s="23"/>
      <c r="J20" s="23"/>
      <c r="K20" s="23"/>
      <c r="L20" s="28"/>
      <c r="M20" s="23"/>
      <c r="N20" s="21"/>
      <c r="O20" s="21"/>
    </row>
    <row r="21" spans="1:15" ht="18" customHeight="1">
      <c r="A21" s="134" t="s">
        <v>7</v>
      </c>
      <c r="B21" s="29">
        <v>110</v>
      </c>
      <c r="C21" s="30">
        <v>2.7</v>
      </c>
      <c r="D21" s="31">
        <v>6120</v>
      </c>
      <c r="E21" s="135">
        <v>652.81</v>
      </c>
      <c r="F21" s="135"/>
      <c r="G21" s="33"/>
      <c r="H21" s="33"/>
      <c r="I21" s="27"/>
      <c r="J21" s="27"/>
      <c r="K21" s="27"/>
      <c r="L21" s="27"/>
      <c r="M21" s="27"/>
      <c r="N21" s="21"/>
      <c r="O21" s="21"/>
    </row>
    <row r="22" spans="1:15" ht="18" customHeight="1">
      <c r="A22" s="134"/>
      <c r="B22" s="34">
        <v>160</v>
      </c>
      <c r="C22" s="35">
        <v>4</v>
      </c>
      <c r="D22" s="34">
        <v>6140</v>
      </c>
      <c r="E22" s="32">
        <v>1397.15</v>
      </c>
      <c r="F22" s="36"/>
      <c r="G22" s="33"/>
      <c r="H22" s="33"/>
      <c r="I22" s="27"/>
      <c r="J22" s="27"/>
      <c r="K22" s="33"/>
      <c r="L22" s="27"/>
      <c r="M22" s="21"/>
      <c r="N22" s="21"/>
      <c r="O22" s="21"/>
    </row>
    <row r="23" spans="1:15" ht="18" customHeight="1">
      <c r="A23" s="134"/>
      <c r="B23" s="34">
        <v>225</v>
      </c>
      <c r="C23" s="35">
        <v>5.5</v>
      </c>
      <c r="D23" s="34">
        <v>6160</v>
      </c>
      <c r="E23" s="32">
        <v>2687.29</v>
      </c>
      <c r="F23" s="32"/>
      <c r="G23" s="33"/>
      <c r="H23" s="33"/>
      <c r="I23" s="27"/>
      <c r="J23" s="27"/>
      <c r="K23" s="33"/>
      <c r="L23" s="27"/>
      <c r="M23" s="21"/>
      <c r="N23" s="21"/>
      <c r="O23" s="21"/>
    </row>
    <row r="24" spans="1:15" ht="18" customHeight="1">
      <c r="A24" s="134"/>
      <c r="B24" s="34">
        <v>315</v>
      </c>
      <c r="C24" s="35">
        <v>7.7</v>
      </c>
      <c r="D24" s="34">
        <v>6190</v>
      </c>
      <c r="E24" s="32">
        <v>5261.92</v>
      </c>
      <c r="F24" s="32"/>
      <c r="G24" s="33"/>
      <c r="H24" s="33"/>
      <c r="I24" s="27"/>
      <c r="J24" s="27"/>
      <c r="K24" s="33"/>
      <c r="L24" s="27"/>
      <c r="M24" s="21"/>
      <c r="N24" s="21"/>
      <c r="O24" s="21"/>
    </row>
    <row r="25" spans="1:15" ht="18" customHeight="1">
      <c r="A25" s="134"/>
      <c r="B25" s="34">
        <v>400</v>
      </c>
      <c r="C25" s="35">
        <v>9.8</v>
      </c>
      <c r="D25" s="34">
        <v>6220</v>
      </c>
      <c r="E25" s="32">
        <v>8702.62</v>
      </c>
      <c r="F25" s="32"/>
      <c r="G25" s="33"/>
      <c r="H25" s="33"/>
      <c r="I25" s="27"/>
      <c r="J25" s="27"/>
      <c r="K25" s="33"/>
      <c r="L25" s="27"/>
      <c r="M25" s="21"/>
      <c r="N25" s="21"/>
      <c r="O25" s="21"/>
    </row>
    <row r="26" spans="1:15" ht="18" customHeight="1">
      <c r="A26" s="134"/>
      <c r="B26" s="37">
        <v>500</v>
      </c>
      <c r="C26" s="38">
        <v>12.3</v>
      </c>
      <c r="D26" s="37">
        <v>6260</v>
      </c>
      <c r="E26" s="32">
        <v>13685.06</v>
      </c>
      <c r="F26" s="39"/>
      <c r="G26" s="33"/>
      <c r="H26" s="33"/>
      <c r="I26" s="40"/>
      <c r="J26" s="40"/>
      <c r="K26" s="40"/>
      <c r="L26" s="27"/>
      <c r="M26" s="41"/>
      <c r="N26" s="21"/>
      <c r="O26" s="21"/>
    </row>
    <row r="27" spans="1:15" ht="21" customHeight="1">
      <c r="A27" s="27"/>
      <c r="B27" s="27"/>
      <c r="F27" s="42"/>
      <c r="G27" s="22"/>
      <c r="H27" s="22"/>
      <c r="I27" s="22"/>
      <c r="J27" s="27"/>
      <c r="K27" s="33"/>
      <c r="L27" s="27"/>
      <c r="M27" s="21"/>
      <c r="N27" s="21"/>
      <c r="O27" s="21"/>
    </row>
    <row r="28" spans="1:15" ht="21.75" customHeight="1">
      <c r="A28" s="132" t="s">
        <v>8</v>
      </c>
      <c r="B28" s="132"/>
      <c r="C28" s="132"/>
      <c r="D28" s="132"/>
      <c r="E28" s="132"/>
      <c r="F28" s="132"/>
      <c r="G28" s="23"/>
      <c r="H28" s="27"/>
      <c r="I28" s="20"/>
      <c r="J28" s="20"/>
      <c r="K28" s="20"/>
      <c r="L28" s="131"/>
      <c r="M28" s="131"/>
      <c r="N28" s="21"/>
      <c r="O28" s="21"/>
    </row>
    <row r="29" spans="1:15" ht="32.25" customHeight="1">
      <c r="A29" s="24" t="s">
        <v>2</v>
      </c>
      <c r="B29" s="25" t="s">
        <v>3</v>
      </c>
      <c r="C29" s="25" t="s">
        <v>4</v>
      </c>
      <c r="D29" s="26" t="s">
        <v>5</v>
      </c>
      <c r="E29" s="133" t="s">
        <v>6</v>
      </c>
      <c r="F29" s="133"/>
      <c r="G29" s="27"/>
      <c r="H29" s="27"/>
      <c r="I29" s="140" t="s">
        <v>9</v>
      </c>
      <c r="J29" s="140"/>
      <c r="K29" s="140"/>
      <c r="L29" s="140"/>
      <c r="M29" s="140"/>
      <c r="N29" s="21"/>
      <c r="O29" s="21"/>
    </row>
    <row r="30" spans="1:15" ht="29.25" customHeight="1">
      <c r="A30" s="134" t="s">
        <v>7</v>
      </c>
      <c r="B30" s="29">
        <v>110</v>
      </c>
      <c r="C30" s="43">
        <v>3.4</v>
      </c>
      <c r="D30" s="44">
        <v>6120</v>
      </c>
      <c r="E30" s="141">
        <f>954.68/1.18</f>
        <v>809.0508474576271</v>
      </c>
      <c r="F30" s="141"/>
      <c r="G30" s="27"/>
      <c r="H30" s="27"/>
      <c r="I30" s="142"/>
      <c r="J30" s="142"/>
      <c r="K30" s="46" t="s">
        <v>2</v>
      </c>
      <c r="L30" s="47" t="s">
        <v>10</v>
      </c>
      <c r="M30" s="48" t="s">
        <v>6</v>
      </c>
      <c r="N30" s="21"/>
      <c r="O30" s="21"/>
    </row>
    <row r="31" spans="1:15" ht="18" customHeight="1">
      <c r="A31" s="134"/>
      <c r="B31" s="34">
        <v>160</v>
      </c>
      <c r="C31" s="34">
        <v>4.9</v>
      </c>
      <c r="D31" s="29">
        <v>6140</v>
      </c>
      <c r="E31" s="45">
        <f>1970.32/1.18</f>
        <v>1669.7627118644068</v>
      </c>
      <c r="F31" s="32"/>
      <c r="G31" s="27"/>
      <c r="H31" s="27"/>
      <c r="I31" s="142"/>
      <c r="J31" s="142"/>
      <c r="K31" s="143" t="s">
        <v>11</v>
      </c>
      <c r="L31" s="49">
        <v>110</v>
      </c>
      <c r="M31" s="50">
        <f>380/1.18</f>
        <v>322.0338983050848</v>
      </c>
      <c r="N31" s="21"/>
      <c r="O31" s="21"/>
    </row>
    <row r="32" spans="1:15" ht="18" customHeight="1">
      <c r="A32" s="134"/>
      <c r="B32" s="34">
        <v>225</v>
      </c>
      <c r="C32" s="34">
        <v>6.9</v>
      </c>
      <c r="D32" s="34">
        <v>6160</v>
      </c>
      <c r="E32" s="45">
        <f>3904.69/1.18</f>
        <v>3309.0593220338988</v>
      </c>
      <c r="F32" s="32"/>
      <c r="G32" s="27"/>
      <c r="H32" s="27"/>
      <c r="I32" s="142"/>
      <c r="J32" s="142"/>
      <c r="K32" s="143"/>
      <c r="L32" s="51">
        <v>160</v>
      </c>
      <c r="M32" s="50">
        <f>700/1.18</f>
        <v>593.2203389830509</v>
      </c>
      <c r="N32" s="21"/>
      <c r="O32" s="21"/>
    </row>
    <row r="33" spans="1:15" ht="18" customHeight="1">
      <c r="A33" s="134"/>
      <c r="B33" s="34">
        <v>315</v>
      </c>
      <c r="C33" s="34">
        <v>9.7</v>
      </c>
      <c r="D33" s="34">
        <v>6190</v>
      </c>
      <c r="E33" s="45">
        <f>7693.31/1.18</f>
        <v>6519.754237288136</v>
      </c>
      <c r="F33" s="32"/>
      <c r="G33" s="27"/>
      <c r="H33" s="23"/>
      <c r="I33" s="142"/>
      <c r="J33" s="142"/>
      <c r="K33" s="143"/>
      <c r="L33" s="51">
        <v>225</v>
      </c>
      <c r="M33" s="50">
        <f>1500/1.18</f>
        <v>1271.1864406779662</v>
      </c>
      <c r="N33" s="21"/>
      <c r="O33" s="21"/>
    </row>
    <row r="34" spans="1:15" ht="18" customHeight="1">
      <c r="A34" s="134"/>
      <c r="B34" s="34">
        <v>400</v>
      </c>
      <c r="C34" s="34">
        <v>12.3</v>
      </c>
      <c r="D34" s="34">
        <v>6220</v>
      </c>
      <c r="E34" s="45">
        <f>12682.76/1.18</f>
        <v>10748.101694915254</v>
      </c>
      <c r="F34" s="32"/>
      <c r="G34" s="27"/>
      <c r="H34" s="27"/>
      <c r="I34" s="142"/>
      <c r="J34" s="142"/>
      <c r="K34" s="143"/>
      <c r="L34" s="51">
        <v>315</v>
      </c>
      <c r="M34" s="50">
        <f>5500/1.18</f>
        <v>4661.016949152543</v>
      </c>
      <c r="N34" s="21"/>
      <c r="O34" s="21"/>
    </row>
    <row r="35" spans="1:15" ht="18" customHeight="1">
      <c r="A35" s="134"/>
      <c r="B35" s="37">
        <v>500</v>
      </c>
      <c r="C35" s="37">
        <v>15.3</v>
      </c>
      <c r="D35" s="37">
        <v>6260</v>
      </c>
      <c r="E35" s="45">
        <f>19241.7/1.18</f>
        <v>16306.525423728815</v>
      </c>
      <c r="F35" s="39"/>
      <c r="G35" s="27"/>
      <c r="H35" s="27"/>
      <c r="I35" s="142"/>
      <c r="J35" s="142"/>
      <c r="K35" s="143"/>
      <c r="L35" s="51">
        <v>400</v>
      </c>
      <c r="M35" s="50">
        <f>10500/1.18</f>
        <v>8898.305084745763</v>
      </c>
      <c r="N35" s="21"/>
      <c r="O35" s="21"/>
    </row>
    <row r="36" spans="6:15" ht="21.75" customHeight="1">
      <c r="F36" s="42"/>
      <c r="G36" s="27"/>
      <c r="H36" s="27"/>
      <c r="I36" s="142"/>
      <c r="J36" s="142"/>
      <c r="K36" s="143"/>
      <c r="L36" s="52">
        <v>500</v>
      </c>
      <c r="M36" s="50">
        <f>19500/1.18</f>
        <v>16525.42372881356</v>
      </c>
      <c r="N36" s="21"/>
      <c r="O36" s="21"/>
    </row>
    <row r="37" spans="1:15" ht="21.75" customHeight="1">
      <c r="A37" s="132" t="s">
        <v>12</v>
      </c>
      <c r="B37" s="132"/>
      <c r="C37" s="132"/>
      <c r="D37" s="132"/>
      <c r="E37" s="132"/>
      <c r="F37" s="132"/>
      <c r="G37" s="23"/>
      <c r="H37" s="27"/>
      <c r="N37" s="21"/>
      <c r="O37" s="21"/>
    </row>
    <row r="38" spans="1:15" ht="32.25" customHeight="1">
      <c r="A38" s="53" t="s">
        <v>2</v>
      </c>
      <c r="B38" s="26" t="s">
        <v>3</v>
      </c>
      <c r="C38" s="26" t="s">
        <v>4</v>
      </c>
      <c r="D38" s="26" t="s">
        <v>5</v>
      </c>
      <c r="E38" s="133" t="s">
        <v>6</v>
      </c>
      <c r="F38" s="133"/>
      <c r="G38" s="27"/>
      <c r="H38" s="27"/>
      <c r="I38" s="139" t="s">
        <v>13</v>
      </c>
      <c r="J38" s="139"/>
      <c r="K38" s="139"/>
      <c r="L38" s="139"/>
      <c r="M38" s="139"/>
      <c r="N38" s="21"/>
      <c r="O38" s="21"/>
    </row>
    <row r="39" spans="1:15" ht="33" customHeight="1">
      <c r="A39" s="134" t="s">
        <v>7</v>
      </c>
      <c r="B39" s="54">
        <v>110</v>
      </c>
      <c r="C39" s="54">
        <v>4.2</v>
      </c>
      <c r="D39" s="54">
        <v>6120</v>
      </c>
      <c r="E39" s="135">
        <f>1158.82/1.18</f>
        <v>982.0508474576271</v>
      </c>
      <c r="F39" s="135"/>
      <c r="G39" s="27"/>
      <c r="H39" s="27"/>
      <c r="I39" s="128"/>
      <c r="J39" s="128"/>
      <c r="K39" s="24" t="s">
        <v>2</v>
      </c>
      <c r="L39" s="47" t="s">
        <v>14</v>
      </c>
      <c r="M39" s="48" t="s">
        <v>6</v>
      </c>
      <c r="N39" s="21"/>
      <c r="O39" s="21"/>
    </row>
    <row r="40" spans="1:15" ht="18" customHeight="1">
      <c r="A40" s="134"/>
      <c r="B40" s="34">
        <v>160</v>
      </c>
      <c r="C40" s="34">
        <v>6.2</v>
      </c>
      <c r="D40" s="34">
        <v>6140</v>
      </c>
      <c r="E40" s="32">
        <f>2458.21/1.18</f>
        <v>2083.228813559322</v>
      </c>
      <c r="F40" s="32"/>
      <c r="G40" s="27"/>
      <c r="H40" s="27"/>
      <c r="I40" s="128"/>
      <c r="J40" s="128"/>
      <c r="K40" s="122" t="s">
        <v>15</v>
      </c>
      <c r="L40" s="55" t="s">
        <v>16</v>
      </c>
      <c r="M40" s="56">
        <f>2500/1.18</f>
        <v>2118.64406779661</v>
      </c>
      <c r="N40" s="21"/>
      <c r="O40" s="21"/>
    </row>
    <row r="41" spans="1:15" ht="18" customHeight="1">
      <c r="A41" s="134"/>
      <c r="B41" s="34">
        <v>225</v>
      </c>
      <c r="C41" s="34">
        <v>8.6</v>
      </c>
      <c r="D41" s="34">
        <v>6160</v>
      </c>
      <c r="E41" s="32">
        <f>4794.36/1.18</f>
        <v>4063.016949152542</v>
      </c>
      <c r="F41" s="32"/>
      <c r="G41" s="27"/>
      <c r="H41" s="33"/>
      <c r="I41" s="128"/>
      <c r="J41" s="128"/>
      <c r="K41" s="122"/>
      <c r="L41" s="57" t="s">
        <v>17</v>
      </c>
      <c r="M41" s="58">
        <f>3000/1.18</f>
        <v>2542.3728813559323</v>
      </c>
      <c r="N41" s="21"/>
      <c r="O41" s="21"/>
    </row>
    <row r="42" spans="1:15" ht="18" customHeight="1">
      <c r="A42" s="134"/>
      <c r="B42" s="34">
        <v>315</v>
      </c>
      <c r="C42" s="34">
        <v>12.1</v>
      </c>
      <c r="D42" s="34">
        <v>6190</v>
      </c>
      <c r="E42" s="32">
        <f>9491.04/1.18</f>
        <v>8043.254237288137</v>
      </c>
      <c r="F42" s="32"/>
      <c r="G42" s="27"/>
      <c r="H42" s="23"/>
      <c r="I42" s="128"/>
      <c r="J42" s="128"/>
      <c r="K42" s="122"/>
      <c r="L42" s="57" t="s">
        <v>18</v>
      </c>
      <c r="M42" s="58">
        <f>3500/1.18</f>
        <v>2966.1016949152545</v>
      </c>
      <c r="N42" s="21"/>
      <c r="O42" s="21"/>
    </row>
    <row r="43" spans="1:15" ht="18" customHeight="1">
      <c r="A43" s="134"/>
      <c r="B43" s="34">
        <v>400</v>
      </c>
      <c r="C43" s="34">
        <v>15.3</v>
      </c>
      <c r="D43" s="34">
        <v>6220</v>
      </c>
      <c r="E43" s="32">
        <f>15509.21/1.18</f>
        <v>13143.398305084746</v>
      </c>
      <c r="F43" s="32"/>
      <c r="G43" s="27"/>
      <c r="H43" s="27"/>
      <c r="I43" s="128"/>
      <c r="J43" s="128"/>
      <c r="K43" s="122"/>
      <c r="L43" s="59" t="s">
        <v>19</v>
      </c>
      <c r="M43" s="60">
        <f>6000/1.18</f>
        <v>5084.745762711865</v>
      </c>
      <c r="N43" s="21"/>
      <c r="O43" s="21"/>
    </row>
    <row r="44" spans="1:15" ht="14.25" customHeight="1">
      <c r="A44" s="134"/>
      <c r="B44" s="37">
        <v>500</v>
      </c>
      <c r="C44" s="37">
        <v>19.1</v>
      </c>
      <c r="D44" s="37">
        <v>6260</v>
      </c>
      <c r="E44" s="32">
        <f>24292.49/1.18</f>
        <v>20586.85593220339</v>
      </c>
      <c r="F44" s="39"/>
      <c r="G44" s="27"/>
      <c r="H44" s="33"/>
      <c r="N44" s="21"/>
      <c r="O44" s="21"/>
    </row>
    <row r="45" spans="6:15" ht="21.75" customHeight="1">
      <c r="F45" s="42"/>
      <c r="G45" s="33"/>
      <c r="H45" s="33"/>
      <c r="I45" s="130" t="s">
        <v>20</v>
      </c>
      <c r="J45" s="130"/>
      <c r="K45" s="130"/>
      <c r="L45" s="130"/>
      <c r="M45" s="130"/>
      <c r="N45" s="21"/>
      <c r="O45" s="21"/>
    </row>
    <row r="46" spans="1:15" ht="39.75" customHeight="1">
      <c r="A46" s="132" t="s">
        <v>21</v>
      </c>
      <c r="B46" s="132"/>
      <c r="C46" s="132"/>
      <c r="D46" s="132"/>
      <c r="E46" s="132"/>
      <c r="F46" s="132"/>
      <c r="G46" s="23"/>
      <c r="H46" s="33"/>
      <c r="I46" s="138"/>
      <c r="J46" s="138"/>
      <c r="K46" s="24" t="s">
        <v>2</v>
      </c>
      <c r="L46" s="47" t="s">
        <v>14</v>
      </c>
      <c r="M46" s="48" t="s">
        <v>6</v>
      </c>
      <c r="N46" s="21"/>
      <c r="O46" s="21"/>
    </row>
    <row r="47" spans="1:15" ht="32.25" customHeight="1">
      <c r="A47" s="53" t="s">
        <v>2</v>
      </c>
      <c r="B47" s="26" t="s">
        <v>3</v>
      </c>
      <c r="C47" s="26" t="s">
        <v>4</v>
      </c>
      <c r="D47" s="26" t="s">
        <v>5</v>
      </c>
      <c r="E47" s="133" t="s">
        <v>6</v>
      </c>
      <c r="F47" s="133"/>
      <c r="G47" s="27"/>
      <c r="H47" s="33"/>
      <c r="I47" s="138"/>
      <c r="J47" s="138"/>
      <c r="K47" s="122" t="s">
        <v>22</v>
      </c>
      <c r="L47" s="61" t="s">
        <v>23</v>
      </c>
      <c r="M47" s="56">
        <f>1200/1.18</f>
        <v>1016.949152542373</v>
      </c>
      <c r="N47" s="21"/>
      <c r="O47" s="21"/>
    </row>
    <row r="48" spans="1:15" ht="18" customHeight="1">
      <c r="A48" s="134" t="s">
        <v>7</v>
      </c>
      <c r="B48" s="54">
        <v>110</v>
      </c>
      <c r="C48" s="62">
        <v>5.3</v>
      </c>
      <c r="D48" s="54">
        <v>6120</v>
      </c>
      <c r="E48" s="135">
        <f>1430.82/1.18</f>
        <v>1212.5593220338983</v>
      </c>
      <c r="F48" s="135"/>
      <c r="G48" s="33"/>
      <c r="H48" s="33"/>
      <c r="I48" s="138"/>
      <c r="J48" s="138"/>
      <c r="K48" s="122"/>
      <c r="L48" s="63" t="s">
        <v>24</v>
      </c>
      <c r="M48" s="56">
        <f>1700/1.18</f>
        <v>1440.677966101695</v>
      </c>
      <c r="N48" s="21"/>
      <c r="O48" s="21"/>
    </row>
    <row r="49" spans="1:15" ht="18" customHeight="1">
      <c r="A49" s="134"/>
      <c r="B49" s="34">
        <v>160</v>
      </c>
      <c r="C49" s="35">
        <v>7.7</v>
      </c>
      <c r="D49" s="34">
        <v>6140</v>
      </c>
      <c r="E49" s="32">
        <f>3003.47/1.18</f>
        <v>2545.313559322034</v>
      </c>
      <c r="F49" s="32"/>
      <c r="G49" s="33"/>
      <c r="H49" s="33"/>
      <c r="I49" s="138"/>
      <c r="J49" s="138"/>
      <c r="K49" s="122"/>
      <c r="L49" s="63" t="s">
        <v>25</v>
      </c>
      <c r="M49" s="56">
        <f>3200/1.18</f>
        <v>2711.8644067796613</v>
      </c>
      <c r="N49" s="21"/>
      <c r="O49" s="21"/>
    </row>
    <row r="50" spans="1:15" ht="18" customHeight="1">
      <c r="A50" s="134"/>
      <c r="B50" s="34">
        <v>225</v>
      </c>
      <c r="C50" s="35">
        <v>10.8</v>
      </c>
      <c r="D50" s="34">
        <v>6160</v>
      </c>
      <c r="E50" s="32">
        <f>5938.99/1.18</f>
        <v>5033.042372881356</v>
      </c>
      <c r="F50" s="32"/>
      <c r="G50" s="33"/>
      <c r="H50" s="22"/>
      <c r="I50" s="64"/>
      <c r="J50" s="65"/>
      <c r="K50" s="122"/>
      <c r="L50" s="66" t="s">
        <v>26</v>
      </c>
      <c r="M50" s="56">
        <f>4700/1.18</f>
        <v>3983.0508474576272</v>
      </c>
      <c r="N50" s="21"/>
      <c r="O50" s="21"/>
    </row>
    <row r="51" spans="1:15" ht="18" customHeight="1">
      <c r="A51" s="134"/>
      <c r="B51" s="34">
        <v>315</v>
      </c>
      <c r="C51" s="35">
        <v>15</v>
      </c>
      <c r="D51" s="34">
        <v>6190</v>
      </c>
      <c r="E51" s="32">
        <f>11574.71/1.18</f>
        <v>9809.07627118644</v>
      </c>
      <c r="F51" s="32"/>
      <c r="G51" s="33"/>
      <c r="H51" s="23"/>
      <c r="N51" s="21"/>
      <c r="O51" s="21"/>
    </row>
    <row r="52" spans="1:15" ht="18" customHeight="1">
      <c r="A52" s="134"/>
      <c r="B52" s="34">
        <v>400</v>
      </c>
      <c r="C52" s="35">
        <v>19.1</v>
      </c>
      <c r="D52" s="34">
        <v>6220</v>
      </c>
      <c r="E52" s="32">
        <f>18830.45/1.18</f>
        <v>15958.008474576272</v>
      </c>
      <c r="F52" s="32"/>
      <c r="G52" s="33"/>
      <c r="H52" s="27"/>
      <c r="I52" s="130" t="s">
        <v>27</v>
      </c>
      <c r="J52" s="130"/>
      <c r="K52" s="130"/>
      <c r="L52" s="130"/>
      <c r="M52" s="130"/>
      <c r="N52" s="21"/>
      <c r="O52" s="21"/>
    </row>
    <row r="53" spans="1:15" ht="32.25" customHeight="1">
      <c r="A53" s="134"/>
      <c r="B53" s="37">
        <v>500</v>
      </c>
      <c r="C53" s="38">
        <v>23.9</v>
      </c>
      <c r="D53" s="37">
        <v>6260</v>
      </c>
      <c r="E53" s="32">
        <f>29844/1.18</f>
        <v>25291.525423728814</v>
      </c>
      <c r="F53" s="39"/>
      <c r="G53" s="33"/>
      <c r="H53" s="33"/>
      <c r="I53" s="128"/>
      <c r="J53" s="128"/>
      <c r="K53" s="24" t="s">
        <v>2</v>
      </c>
      <c r="L53" s="47" t="s">
        <v>14</v>
      </c>
      <c r="M53" s="48" t="s">
        <v>6</v>
      </c>
      <c r="N53" s="21"/>
      <c r="O53" s="21"/>
    </row>
    <row r="54" spans="6:15" ht="23.25" customHeight="1">
      <c r="F54" s="42"/>
      <c r="G54" s="22"/>
      <c r="H54" s="33"/>
      <c r="I54" s="128"/>
      <c r="J54" s="128"/>
      <c r="K54" s="122" t="s">
        <v>28</v>
      </c>
      <c r="L54" s="67" t="s">
        <v>23</v>
      </c>
      <c r="M54" s="68">
        <f>900/1.18</f>
        <v>762.7118644067797</v>
      </c>
      <c r="N54" s="21"/>
      <c r="O54" s="21"/>
    </row>
    <row r="55" spans="1:15" ht="21.75" customHeight="1">
      <c r="A55" s="132" t="s">
        <v>29</v>
      </c>
      <c r="B55" s="132"/>
      <c r="C55" s="132"/>
      <c r="D55" s="132"/>
      <c r="E55" s="132"/>
      <c r="F55" s="132"/>
      <c r="G55" s="23"/>
      <c r="H55" s="33"/>
      <c r="I55" s="128"/>
      <c r="J55" s="128"/>
      <c r="K55" s="122"/>
      <c r="L55" s="69" t="s">
        <v>24</v>
      </c>
      <c r="M55" s="70">
        <f>1300/1.18</f>
        <v>1101.6949152542375</v>
      </c>
      <c r="N55" s="23"/>
      <c r="O55" s="21"/>
    </row>
    <row r="56" spans="1:15" ht="33" customHeight="1">
      <c r="A56" s="53" t="s">
        <v>2</v>
      </c>
      <c r="B56" s="26" t="s">
        <v>3</v>
      </c>
      <c r="C56" s="26" t="s">
        <v>4</v>
      </c>
      <c r="D56" s="26" t="s">
        <v>5</v>
      </c>
      <c r="E56" s="133" t="s">
        <v>6</v>
      </c>
      <c r="F56" s="133"/>
      <c r="G56" s="27"/>
      <c r="H56" s="33"/>
      <c r="I56" s="128"/>
      <c r="J56" s="128"/>
      <c r="K56" s="122"/>
      <c r="L56" s="69" t="s">
        <v>25</v>
      </c>
      <c r="M56" s="70">
        <f>2900/1.18</f>
        <v>2457.627118644068</v>
      </c>
      <c r="N56" s="21"/>
      <c r="O56" s="21"/>
    </row>
    <row r="57" spans="1:15" ht="18" customHeight="1">
      <c r="A57" s="134" t="s">
        <v>7</v>
      </c>
      <c r="B57" s="54">
        <v>110</v>
      </c>
      <c r="C57" s="62">
        <v>6.6</v>
      </c>
      <c r="D57" s="54">
        <v>6120</v>
      </c>
      <c r="E57" s="135">
        <f>1732.22/1.18</f>
        <v>1467.9830508474577</v>
      </c>
      <c r="F57" s="135"/>
      <c r="G57" s="33"/>
      <c r="H57" s="40"/>
      <c r="I57" s="128"/>
      <c r="J57" s="128"/>
      <c r="K57" s="122"/>
      <c r="L57" s="69" t="s">
        <v>26</v>
      </c>
      <c r="M57" s="70">
        <f>4500/1.18</f>
        <v>3813.5593220338983</v>
      </c>
      <c r="N57" s="21"/>
      <c r="O57" s="21"/>
    </row>
    <row r="58" spans="1:15" ht="18" customHeight="1">
      <c r="A58" s="134"/>
      <c r="B58" s="34">
        <v>160</v>
      </c>
      <c r="C58" s="35">
        <v>9.5</v>
      </c>
      <c r="D58" s="34">
        <v>6140</v>
      </c>
      <c r="E58" s="32">
        <f>3632.37/1.18</f>
        <v>3078.2796610169494</v>
      </c>
      <c r="F58" s="32"/>
      <c r="G58" s="33"/>
      <c r="H58" s="22"/>
      <c r="I58" s="128"/>
      <c r="J58" s="128"/>
      <c r="K58" s="122"/>
      <c r="L58" s="71" t="s">
        <v>30</v>
      </c>
      <c r="M58" s="72">
        <f>8000/1.18</f>
        <v>6779.661016949153</v>
      </c>
      <c r="N58" s="21"/>
      <c r="O58" s="21"/>
    </row>
    <row r="59" spans="1:15" ht="18" customHeight="1">
      <c r="A59" s="134"/>
      <c r="B59" s="34">
        <v>225</v>
      </c>
      <c r="C59" s="35">
        <v>13.4</v>
      </c>
      <c r="D59" s="34">
        <v>6160</v>
      </c>
      <c r="E59" s="32">
        <f>7190.66/1.18</f>
        <v>6093.779661016949</v>
      </c>
      <c r="F59" s="32"/>
      <c r="G59" s="33"/>
      <c r="H59" s="73"/>
      <c r="N59" s="21"/>
      <c r="O59" s="21"/>
    </row>
    <row r="60" spans="1:15" ht="18" customHeight="1">
      <c r="A60" s="134"/>
      <c r="B60" s="34">
        <v>315</v>
      </c>
      <c r="C60" s="35">
        <v>18.7</v>
      </c>
      <c r="D60" s="34">
        <v>6190</v>
      </c>
      <c r="E60" s="32">
        <f>14143.76/1.18</f>
        <v>11986.237288135593</v>
      </c>
      <c r="F60" s="32"/>
      <c r="G60" s="33"/>
      <c r="H60" s="73"/>
      <c r="I60" s="136" t="s">
        <v>31</v>
      </c>
      <c r="J60" s="136"/>
      <c r="K60" s="136"/>
      <c r="L60" s="136"/>
      <c r="M60" s="136"/>
      <c r="N60" s="21"/>
      <c r="O60" s="21"/>
    </row>
    <row r="61" spans="1:15" ht="34.5" customHeight="1">
      <c r="A61" s="134"/>
      <c r="B61" s="74">
        <v>400</v>
      </c>
      <c r="C61" s="74">
        <v>23.7</v>
      </c>
      <c r="D61" s="74">
        <v>6220</v>
      </c>
      <c r="E61" s="32">
        <f>23848.98/1.18</f>
        <v>20211</v>
      </c>
      <c r="F61" s="39"/>
      <c r="G61" s="40"/>
      <c r="H61" s="75"/>
      <c r="I61" s="128"/>
      <c r="J61" s="128"/>
      <c r="K61" s="24" t="s">
        <v>2</v>
      </c>
      <c r="L61" s="47" t="s">
        <v>14</v>
      </c>
      <c r="M61" s="48" t="s">
        <v>6</v>
      </c>
      <c r="N61" s="21"/>
      <c r="O61" s="21"/>
    </row>
    <row r="62" spans="1:15" ht="15.75" customHeight="1">
      <c r="A62" s="27"/>
      <c r="B62" s="33"/>
      <c r="C62" s="27"/>
      <c r="D62" s="21"/>
      <c r="E62" s="76"/>
      <c r="F62" s="22"/>
      <c r="G62" s="22"/>
      <c r="I62" s="128"/>
      <c r="J62" s="128"/>
      <c r="K62" s="122" t="s">
        <v>32</v>
      </c>
      <c r="L62" s="67" t="s">
        <v>23</v>
      </c>
      <c r="M62" s="77">
        <f>1350/1.18</f>
        <v>1144.0677966101696</v>
      </c>
      <c r="N62" s="21"/>
      <c r="O62" s="21"/>
    </row>
    <row r="63" spans="7:15" ht="30.75" customHeight="1">
      <c r="G63" s="73"/>
      <c r="I63" s="128"/>
      <c r="J63" s="128"/>
      <c r="K63" s="122"/>
      <c r="L63" s="69" t="s">
        <v>24</v>
      </c>
      <c r="M63" s="78">
        <f>2250/1.18</f>
        <v>1906.7796610169491</v>
      </c>
      <c r="N63" s="21"/>
      <c r="O63" s="21"/>
    </row>
    <row r="64" spans="1:15" ht="43.5" customHeight="1">
      <c r="A64" s="137" t="s">
        <v>33</v>
      </c>
      <c r="B64" s="137"/>
      <c r="C64" s="137"/>
      <c r="D64" s="137"/>
      <c r="E64" s="137"/>
      <c r="F64" s="137"/>
      <c r="G64" s="73"/>
      <c r="H64" s="20"/>
      <c r="I64" s="128"/>
      <c r="J64" s="128"/>
      <c r="K64" s="122"/>
      <c r="L64" s="69" t="s">
        <v>25</v>
      </c>
      <c r="M64" s="78">
        <f>4400/1.18</f>
        <v>3728.813559322034</v>
      </c>
      <c r="N64" s="21"/>
      <c r="O64" s="21"/>
    </row>
    <row r="65" spans="1:15" ht="15.75" customHeight="1">
      <c r="A65" s="79"/>
      <c r="B65" s="80"/>
      <c r="C65" s="81"/>
      <c r="D65" s="24" t="s">
        <v>2</v>
      </c>
      <c r="E65" s="47" t="s">
        <v>10</v>
      </c>
      <c r="F65" s="48" t="s">
        <v>6</v>
      </c>
      <c r="G65" s="75"/>
      <c r="I65" s="128"/>
      <c r="J65" s="128"/>
      <c r="K65" s="122"/>
      <c r="L65" s="71" t="s">
        <v>26</v>
      </c>
      <c r="M65" s="82">
        <f>6500/1.18</f>
        <v>5508.474576271186</v>
      </c>
      <c r="N65" s="21"/>
      <c r="O65" s="21"/>
    </row>
    <row r="66" spans="1:25" ht="19.5" customHeight="1">
      <c r="A66" s="83"/>
      <c r="B66" s="84"/>
      <c r="C66" s="85"/>
      <c r="D66" s="129" t="s">
        <v>34</v>
      </c>
      <c r="E66" s="86">
        <v>110</v>
      </c>
      <c r="F66" s="87">
        <f>350/1.18</f>
        <v>296.6101694915254</v>
      </c>
      <c r="I66" s="130" t="s">
        <v>35</v>
      </c>
      <c r="J66" s="130"/>
      <c r="K66" s="130"/>
      <c r="L66" s="130"/>
      <c r="M66" s="130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ht="16.5" customHeight="1">
      <c r="A67" s="83"/>
      <c r="B67" s="84"/>
      <c r="C67" s="85"/>
      <c r="D67" s="129"/>
      <c r="E67" s="88">
        <v>160</v>
      </c>
      <c r="F67" s="87">
        <f>700/1.18</f>
        <v>593.2203389830509</v>
      </c>
      <c r="H67" s="89"/>
      <c r="I67" s="128"/>
      <c r="J67" s="128"/>
      <c r="K67" s="24" t="s">
        <v>2</v>
      </c>
      <c r="L67" s="47" t="s">
        <v>14</v>
      </c>
      <c r="M67" s="48" t="s">
        <v>6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ht="15.75" customHeight="1">
      <c r="A68" s="83"/>
      <c r="B68" s="84"/>
      <c r="C68" s="85"/>
      <c r="D68" s="129"/>
      <c r="E68" s="88">
        <v>225</v>
      </c>
      <c r="F68" s="87">
        <v>1483.06</v>
      </c>
      <c r="H68" s="89"/>
      <c r="I68" s="128"/>
      <c r="J68" s="128"/>
      <c r="K68" s="122" t="s">
        <v>36</v>
      </c>
      <c r="L68" s="67" t="s">
        <v>23</v>
      </c>
      <c r="M68" s="77">
        <f>1050/1.18</f>
        <v>889.8305084745763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ht="16.5" customHeight="1">
      <c r="A69" s="90"/>
      <c r="B69" s="91"/>
      <c r="C69" s="92"/>
      <c r="D69" s="129"/>
      <c r="E69" s="93"/>
      <c r="F69" s="36"/>
      <c r="H69" s="89"/>
      <c r="I69" s="128"/>
      <c r="J69" s="128"/>
      <c r="K69" s="122"/>
      <c r="L69" s="69" t="s">
        <v>24</v>
      </c>
      <c r="M69" s="78">
        <f>1700/1.18</f>
        <v>1440.677966101695</v>
      </c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ht="15.75" customHeight="1">
      <c r="A70" s="131"/>
      <c r="B70" s="131"/>
      <c r="C70" s="131"/>
      <c r="D70" s="131"/>
      <c r="E70" s="131"/>
      <c r="F70" s="131"/>
      <c r="G70" s="20"/>
      <c r="H70" s="89"/>
      <c r="I70" s="128"/>
      <c r="J70" s="128"/>
      <c r="K70" s="122"/>
      <c r="L70" s="69" t="s">
        <v>25</v>
      </c>
      <c r="M70" s="78">
        <f>3600/1.18</f>
        <v>3050.8474576271187</v>
      </c>
      <c r="N70" s="20"/>
      <c r="O70" s="20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ht="15.75" customHeight="1">
      <c r="A71" s="84"/>
      <c r="B71" s="84"/>
      <c r="C71" s="84"/>
      <c r="D71" s="94"/>
      <c r="E71" s="84"/>
      <c r="F71" s="95"/>
      <c r="H71" s="89"/>
      <c r="I71" s="128"/>
      <c r="J71" s="128"/>
      <c r="K71" s="122"/>
      <c r="L71" s="69" t="s">
        <v>26</v>
      </c>
      <c r="M71" s="78">
        <f>4800/1.18</f>
        <v>4067.796610169492</v>
      </c>
      <c r="N71" s="96"/>
      <c r="O71" s="96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24" customHeight="1">
      <c r="A72" s="84"/>
      <c r="B72" s="84"/>
      <c r="C72" s="84"/>
      <c r="D72" s="94"/>
      <c r="E72" s="84"/>
      <c r="F72" s="95"/>
      <c r="H72" s="89"/>
      <c r="I72" s="128"/>
      <c r="J72" s="128"/>
      <c r="K72" s="122"/>
      <c r="L72" s="71" t="s">
        <v>30</v>
      </c>
      <c r="M72" s="82">
        <f>9500/1.18</f>
        <v>8050.847457627119</v>
      </c>
      <c r="N72" s="41"/>
      <c r="O72" s="41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1:25" ht="24" customHeight="1">
      <c r="A73" s="84"/>
      <c r="B73" s="84"/>
      <c r="C73" s="84"/>
      <c r="D73" s="94"/>
      <c r="E73" s="84"/>
      <c r="F73" s="95"/>
      <c r="H73" s="89"/>
      <c r="I73" s="97"/>
      <c r="J73" s="97"/>
      <c r="K73" s="98"/>
      <c r="L73" s="99"/>
      <c r="M73" s="100"/>
      <c r="N73" s="41"/>
      <c r="O73" s="41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:25" ht="48.75" customHeight="1">
      <c r="A74" s="84"/>
      <c r="B74" s="84"/>
      <c r="C74" s="84"/>
      <c r="D74" s="94"/>
      <c r="E74" s="84"/>
      <c r="F74" s="95"/>
      <c r="H74" s="89"/>
      <c r="I74" s="97"/>
      <c r="J74" s="97"/>
      <c r="K74" s="98"/>
      <c r="L74" s="99"/>
      <c r="M74" s="100"/>
      <c r="N74" s="41"/>
      <c r="O74" s="41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:25" ht="18" customHeight="1">
      <c r="A75" s="94"/>
      <c r="B75" s="94"/>
      <c r="C75" s="94"/>
      <c r="D75" s="101"/>
      <c r="E75" s="102"/>
      <c r="F75" s="103"/>
      <c r="G75" s="89"/>
      <c r="H75" s="89"/>
      <c r="N75" s="41"/>
      <c r="O75" s="41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5" ht="18" customHeight="1">
      <c r="A76" s="123" t="s">
        <v>37</v>
      </c>
      <c r="B76" s="123"/>
      <c r="C76" s="123"/>
      <c r="D76" s="123"/>
      <c r="E76" s="123"/>
      <c r="F76" s="123"/>
      <c r="G76" s="89"/>
      <c r="H76" s="89"/>
      <c r="I76" s="127" t="s">
        <v>38</v>
      </c>
      <c r="J76" s="127"/>
      <c r="K76" s="127"/>
      <c r="L76" s="127"/>
      <c r="M76" s="127"/>
      <c r="N76" s="41"/>
      <c r="O76" s="41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ht="34.5" customHeight="1">
      <c r="A77" s="123"/>
      <c r="B77" s="123"/>
      <c r="C77" s="123"/>
      <c r="D77" s="24" t="s">
        <v>2</v>
      </c>
      <c r="E77" s="104" t="s">
        <v>39</v>
      </c>
      <c r="F77" s="48" t="s">
        <v>6</v>
      </c>
      <c r="G77" s="89"/>
      <c r="H77" s="89"/>
      <c r="I77" s="124"/>
      <c r="J77" s="124"/>
      <c r="K77" s="24" t="s">
        <v>2</v>
      </c>
      <c r="L77" s="47" t="s">
        <v>14</v>
      </c>
      <c r="M77" s="48" t="s">
        <v>6</v>
      </c>
      <c r="N77" s="41"/>
      <c r="O77" s="41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ht="41.25" customHeight="1">
      <c r="A78" s="123"/>
      <c r="B78" s="123"/>
      <c r="C78" s="123"/>
      <c r="D78" s="125" t="s">
        <v>40</v>
      </c>
      <c r="E78" s="105" t="s">
        <v>41</v>
      </c>
      <c r="F78" s="106">
        <f>520/1.18</f>
        <v>440.67796610169495</v>
      </c>
      <c r="G78" s="89"/>
      <c r="H78" s="89"/>
      <c r="I78" s="124"/>
      <c r="J78" s="124"/>
      <c r="K78" s="125" t="s">
        <v>42</v>
      </c>
      <c r="L78" s="105" t="s">
        <v>43</v>
      </c>
      <c r="M78" s="106">
        <f>2100/1.18</f>
        <v>1779.6610169491526</v>
      </c>
      <c r="N78" s="41"/>
      <c r="O78" s="41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ht="38.25" customHeight="1">
      <c r="A79" s="123"/>
      <c r="B79" s="123"/>
      <c r="C79" s="123"/>
      <c r="D79" s="125"/>
      <c r="E79" s="107" t="s">
        <v>44</v>
      </c>
      <c r="F79" s="108">
        <f>550/1.18</f>
        <v>466.10169491525426</v>
      </c>
      <c r="G79" s="89"/>
      <c r="H79" s="89"/>
      <c r="I79" s="124"/>
      <c r="J79" s="124"/>
      <c r="K79" s="125"/>
      <c r="L79" s="107" t="s">
        <v>45</v>
      </c>
      <c r="M79" s="108">
        <f>3450/1.18</f>
        <v>2923.728813559322</v>
      </c>
      <c r="N79" s="41"/>
      <c r="O79" s="41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1:25" ht="18" customHeight="1">
      <c r="A80" s="123"/>
      <c r="B80" s="123"/>
      <c r="C80" s="123"/>
      <c r="D80" s="125"/>
      <c r="E80" s="107" t="s">
        <v>46</v>
      </c>
      <c r="F80" s="108">
        <f>560/1.18</f>
        <v>474.5762711864407</v>
      </c>
      <c r="G80" s="89"/>
      <c r="H80" s="89"/>
      <c r="I80" s="124"/>
      <c r="J80" s="124"/>
      <c r="K80" s="125"/>
      <c r="L80" s="107" t="s">
        <v>47</v>
      </c>
      <c r="M80" s="108">
        <f>4100/1.18</f>
        <v>3474.576271186441</v>
      </c>
      <c r="N80" s="41"/>
      <c r="O80" s="109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25" ht="23.25" customHeight="1">
      <c r="A81" s="123"/>
      <c r="B81" s="123"/>
      <c r="C81" s="123"/>
      <c r="D81" s="125"/>
      <c r="E81" s="107" t="s">
        <v>48</v>
      </c>
      <c r="F81" s="108">
        <f>650/1.18</f>
        <v>550.8474576271187</v>
      </c>
      <c r="G81" s="89"/>
      <c r="H81" s="89"/>
      <c r="I81" s="124"/>
      <c r="J81" s="124"/>
      <c r="K81" s="125"/>
      <c r="L81" s="110" t="s">
        <v>49</v>
      </c>
      <c r="M81" s="111">
        <f>7000/1.18</f>
        <v>5932.203389830509</v>
      </c>
      <c r="N81" s="41"/>
      <c r="O81" s="11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:25" ht="19.5" customHeight="1">
      <c r="A82" s="123"/>
      <c r="B82" s="123"/>
      <c r="C82" s="123"/>
      <c r="D82" s="125"/>
      <c r="E82" s="107" t="s">
        <v>50</v>
      </c>
      <c r="F82" s="108">
        <f>700/1.18</f>
        <v>593.2203389830509</v>
      </c>
      <c r="G82" s="89"/>
      <c r="H82" s="89"/>
      <c r="I82" s="113"/>
      <c r="J82" s="113"/>
      <c r="K82" s="113"/>
      <c r="L82" s="113"/>
      <c r="M82" s="113"/>
      <c r="N82" s="41"/>
      <c r="O82" s="114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1:25" ht="18.75" customHeight="1">
      <c r="A83" s="123"/>
      <c r="B83" s="123"/>
      <c r="C83" s="123"/>
      <c r="D83" s="125"/>
      <c r="E83" s="107" t="s">
        <v>51</v>
      </c>
      <c r="F83" s="108">
        <f>900/1.18</f>
        <v>762.7118644067797</v>
      </c>
      <c r="G83" s="89"/>
      <c r="H83" s="89"/>
      <c r="I83" s="127" t="s">
        <v>52</v>
      </c>
      <c r="J83" s="127"/>
      <c r="K83" s="127"/>
      <c r="L83" s="127"/>
      <c r="M83" s="127"/>
      <c r="N83" s="41"/>
      <c r="O83" s="115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1:25" ht="30.75" customHeight="1">
      <c r="A84" s="123"/>
      <c r="B84" s="123"/>
      <c r="C84" s="123"/>
      <c r="D84" s="125"/>
      <c r="E84" s="107" t="s">
        <v>53</v>
      </c>
      <c r="F84" s="108">
        <f>1000/1.18</f>
        <v>847.4576271186442</v>
      </c>
      <c r="G84" s="89"/>
      <c r="H84" s="89"/>
      <c r="I84" s="128"/>
      <c r="J84" s="128"/>
      <c r="K84" s="24" t="s">
        <v>2</v>
      </c>
      <c r="L84" s="47" t="s">
        <v>14</v>
      </c>
      <c r="M84" s="48" t="s">
        <v>6</v>
      </c>
      <c r="N84" s="41"/>
      <c r="O84" s="115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1:25" ht="18.75" customHeight="1">
      <c r="A85" s="123"/>
      <c r="B85" s="123"/>
      <c r="C85" s="123"/>
      <c r="D85" s="125"/>
      <c r="E85" s="107" t="s">
        <v>54</v>
      </c>
      <c r="F85" s="108">
        <v>1016.95</v>
      </c>
      <c r="G85" s="89"/>
      <c r="H85" s="89"/>
      <c r="I85" s="128"/>
      <c r="J85" s="128"/>
      <c r="K85" s="125" t="s">
        <v>55</v>
      </c>
      <c r="L85" s="105" t="s">
        <v>23</v>
      </c>
      <c r="M85" s="106">
        <f>1800/1.18</f>
        <v>1525.4237288135594</v>
      </c>
      <c r="N85" s="41"/>
      <c r="O85" s="116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1:25" ht="18" customHeight="1">
      <c r="A86" s="123"/>
      <c r="B86" s="123"/>
      <c r="C86" s="123"/>
      <c r="D86" s="125"/>
      <c r="E86" s="107" t="s">
        <v>56</v>
      </c>
      <c r="F86" s="108">
        <f>1350/1.18</f>
        <v>1144.0677966101696</v>
      </c>
      <c r="G86" s="89"/>
      <c r="H86" s="89"/>
      <c r="I86" s="128"/>
      <c r="J86" s="128"/>
      <c r="K86" s="125"/>
      <c r="L86" s="107" t="s">
        <v>57</v>
      </c>
      <c r="M86" s="108">
        <f>2900/1.18</f>
        <v>2457.627118644068</v>
      </c>
      <c r="N86" s="41"/>
      <c r="O86" s="116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1:25" ht="18" customHeight="1">
      <c r="A87" s="123"/>
      <c r="B87" s="123"/>
      <c r="C87" s="123"/>
      <c r="D87" s="125"/>
      <c r="E87" s="107" t="s">
        <v>58</v>
      </c>
      <c r="F87" s="108">
        <f>1650/1.18</f>
        <v>1398.3050847457628</v>
      </c>
      <c r="G87" s="89"/>
      <c r="H87" s="89"/>
      <c r="I87" s="128"/>
      <c r="J87" s="128"/>
      <c r="K87" s="125"/>
      <c r="L87" s="107" t="s">
        <v>24</v>
      </c>
      <c r="M87" s="108">
        <f>3200/1.18</f>
        <v>2711.8644067796613</v>
      </c>
      <c r="N87" s="41"/>
      <c r="O87" s="117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:25" ht="18" customHeight="1">
      <c r="A88" s="123"/>
      <c r="B88" s="123"/>
      <c r="C88" s="123"/>
      <c r="D88" s="125"/>
      <c r="E88" s="107" t="s">
        <v>59</v>
      </c>
      <c r="F88" s="108">
        <f>1800/1.18</f>
        <v>1525.4237288135594</v>
      </c>
      <c r="G88" s="89"/>
      <c r="H88" s="89"/>
      <c r="I88" s="128"/>
      <c r="J88" s="128"/>
      <c r="K88" s="125"/>
      <c r="L88" s="107" t="s">
        <v>60</v>
      </c>
      <c r="M88" s="108">
        <f>4600/1.18</f>
        <v>3898.305084745763</v>
      </c>
      <c r="N88" s="41"/>
      <c r="O88" s="118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:25" ht="18" customHeight="1">
      <c r="A89" s="123"/>
      <c r="B89" s="123"/>
      <c r="C89" s="123"/>
      <c r="D89" s="125"/>
      <c r="E89" s="107" t="s">
        <v>61</v>
      </c>
      <c r="F89" s="108">
        <f>2100/1.18</f>
        <v>1779.6610169491526</v>
      </c>
      <c r="G89" s="89"/>
      <c r="H89" s="89"/>
      <c r="I89" s="128"/>
      <c r="J89" s="128"/>
      <c r="K89" s="125"/>
      <c r="L89" s="107" t="s">
        <v>62</v>
      </c>
      <c r="M89" s="108">
        <f>5100/1.18</f>
        <v>4322.033898305085</v>
      </c>
      <c r="N89" s="41"/>
      <c r="O89" s="119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1:25" ht="20.25" customHeight="1">
      <c r="A90" s="123"/>
      <c r="B90" s="123"/>
      <c r="C90" s="123"/>
      <c r="D90" s="125"/>
      <c r="E90" s="107" t="s">
        <v>63</v>
      </c>
      <c r="F90" s="108">
        <f>2500/1.18</f>
        <v>2118.64406779661</v>
      </c>
      <c r="G90" s="89"/>
      <c r="H90" s="89"/>
      <c r="I90" s="128"/>
      <c r="J90" s="128"/>
      <c r="K90" s="125"/>
      <c r="L90" s="107" t="s">
        <v>25</v>
      </c>
      <c r="M90" s="108">
        <f>5700/1.18</f>
        <v>4830.5084745762715</v>
      </c>
      <c r="N90" s="41"/>
      <c r="O90" s="119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1:25" ht="18" customHeight="1">
      <c r="A91" s="123"/>
      <c r="B91" s="123"/>
      <c r="C91" s="123"/>
      <c r="D91" s="125"/>
      <c r="E91" s="107" t="s">
        <v>64</v>
      </c>
      <c r="F91" s="108">
        <v>2372.89</v>
      </c>
      <c r="G91" s="89"/>
      <c r="H91" s="89"/>
      <c r="I91" s="128"/>
      <c r="J91" s="128"/>
      <c r="K91" s="125"/>
      <c r="L91" s="107" t="s">
        <v>65</v>
      </c>
      <c r="M91" s="108">
        <f>11050/1.18</f>
        <v>9364.406779661018</v>
      </c>
      <c r="N91" s="41"/>
      <c r="O91" s="119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1:25" ht="18" customHeight="1">
      <c r="A92" s="123"/>
      <c r="B92" s="123"/>
      <c r="C92" s="123"/>
      <c r="D92" s="125"/>
      <c r="E92" s="107" t="s">
        <v>66</v>
      </c>
      <c r="F92" s="108">
        <v>2500</v>
      </c>
      <c r="G92" s="89"/>
      <c r="H92" s="89"/>
      <c r="I92" s="128"/>
      <c r="J92" s="128"/>
      <c r="K92" s="125"/>
      <c r="L92" s="110" t="s">
        <v>67</v>
      </c>
      <c r="M92" s="111">
        <f>11400/1.18</f>
        <v>9661.016949152543</v>
      </c>
      <c r="N92" s="41"/>
      <c r="O92" s="119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spans="1:25" ht="18" customHeight="1">
      <c r="A93" s="123"/>
      <c r="B93" s="123"/>
      <c r="C93" s="123"/>
      <c r="D93" s="125"/>
      <c r="E93" s="107" t="s">
        <v>68</v>
      </c>
      <c r="F93" s="108">
        <f>3550/1.18</f>
        <v>3008.4745762711864</v>
      </c>
      <c r="G93" s="89"/>
      <c r="H93" s="89"/>
      <c r="N93" s="41"/>
      <c r="O93" s="119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spans="1:25" ht="18" customHeight="1">
      <c r="A94" s="123"/>
      <c r="B94" s="123"/>
      <c r="C94" s="123"/>
      <c r="D94" s="125"/>
      <c r="E94" s="107" t="s">
        <v>69</v>
      </c>
      <c r="F94" s="108">
        <f>4000/1.18</f>
        <v>3389.8305084745766</v>
      </c>
      <c r="G94" s="89"/>
      <c r="H94" s="89"/>
      <c r="I94" s="126" t="s">
        <v>70</v>
      </c>
      <c r="J94" s="126"/>
      <c r="K94" s="126"/>
      <c r="L94" s="126"/>
      <c r="M94" s="126"/>
      <c r="N94" s="126"/>
      <c r="O94" s="119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1:25" ht="31.5" customHeight="1">
      <c r="A95" s="123"/>
      <c r="B95" s="123"/>
      <c r="C95" s="123"/>
      <c r="D95" s="125"/>
      <c r="E95" s="107" t="s">
        <v>71</v>
      </c>
      <c r="F95" s="108">
        <f>5400/1.18</f>
        <v>4576.271186440678</v>
      </c>
      <c r="G95" s="89"/>
      <c r="H95" s="89"/>
      <c r="I95" s="126"/>
      <c r="J95" s="126"/>
      <c r="K95" s="126"/>
      <c r="L95" s="126"/>
      <c r="M95" s="126"/>
      <c r="N95" s="126"/>
      <c r="O95" s="119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1:25" ht="18" customHeight="1">
      <c r="A96" s="123"/>
      <c r="B96" s="123"/>
      <c r="C96" s="123"/>
      <c r="D96" s="125"/>
      <c r="E96" s="107" t="s">
        <v>72</v>
      </c>
      <c r="F96" s="108">
        <f>11500/1.18</f>
        <v>9745.762711864407</v>
      </c>
      <c r="G96" s="89"/>
      <c r="H96" s="89"/>
      <c r="I96" s="126"/>
      <c r="J96" s="126"/>
      <c r="K96" s="126"/>
      <c r="L96" s="126"/>
      <c r="M96" s="126"/>
      <c r="N96" s="126"/>
      <c r="O96" s="117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spans="1:25" ht="20.25" customHeight="1">
      <c r="A97" s="123"/>
      <c r="B97" s="123"/>
      <c r="C97" s="123"/>
      <c r="D97" s="125"/>
      <c r="E97" s="107" t="s">
        <v>73</v>
      </c>
      <c r="F97" s="108">
        <f>15000/1.18</f>
        <v>12711.864406779661</v>
      </c>
      <c r="G97" s="89"/>
      <c r="H97" s="89"/>
      <c r="I97" s="126"/>
      <c r="J97" s="126"/>
      <c r="K97" s="126"/>
      <c r="L97" s="126"/>
      <c r="M97" s="126"/>
      <c r="N97" s="126"/>
      <c r="O97" s="118"/>
      <c r="S97" s="22"/>
      <c r="T97" s="22"/>
      <c r="U97" s="22"/>
      <c r="V97" s="22"/>
      <c r="W97" s="22"/>
      <c r="X97" s="22"/>
      <c r="Y97" s="22"/>
    </row>
    <row r="98" spans="1:25" ht="18" customHeight="1">
      <c r="A98" s="123"/>
      <c r="B98" s="123"/>
      <c r="C98" s="123"/>
      <c r="D98" s="125"/>
      <c r="E98" s="107" t="s">
        <v>74</v>
      </c>
      <c r="F98" s="108">
        <f>17500/1.18</f>
        <v>14830.508474576272</v>
      </c>
      <c r="G98" s="89"/>
      <c r="H98" s="89"/>
      <c r="I98" s="126"/>
      <c r="J98" s="126"/>
      <c r="K98" s="126"/>
      <c r="L98" s="126"/>
      <c r="M98" s="126"/>
      <c r="N98" s="126"/>
      <c r="O98" s="119"/>
      <c r="S98" s="22"/>
      <c r="T98" s="22"/>
      <c r="U98" s="22"/>
      <c r="V98" s="22"/>
      <c r="W98" s="22"/>
      <c r="X98" s="22"/>
      <c r="Y98" s="22"/>
    </row>
    <row r="99" spans="1:25" ht="18" customHeight="1">
      <c r="A99" s="123"/>
      <c r="B99" s="123"/>
      <c r="C99" s="123"/>
      <c r="D99" s="125"/>
      <c r="E99" s="107" t="s">
        <v>75</v>
      </c>
      <c r="F99" s="108">
        <f>23500/1.18</f>
        <v>19915.254237288136</v>
      </c>
      <c r="G99" s="89"/>
      <c r="H99" s="89"/>
      <c r="I99" s="126"/>
      <c r="J99" s="126"/>
      <c r="K99" s="126"/>
      <c r="L99" s="126"/>
      <c r="M99" s="126"/>
      <c r="N99" s="126"/>
      <c r="O99" s="119"/>
      <c r="S99" s="22"/>
      <c r="T99" s="22"/>
      <c r="U99" s="22"/>
      <c r="V99" s="22"/>
      <c r="W99" s="22"/>
      <c r="X99" s="22"/>
      <c r="Y99" s="22"/>
    </row>
    <row r="100" spans="1:25" ht="18" customHeight="1">
      <c r="A100" s="123"/>
      <c r="B100" s="123"/>
      <c r="C100" s="123"/>
      <c r="D100" s="125"/>
      <c r="E100" s="107" t="s">
        <v>76</v>
      </c>
      <c r="F100" s="108">
        <f>25500/1.18</f>
        <v>21610.169491525427</v>
      </c>
      <c r="G100" s="89"/>
      <c r="H100" s="89"/>
      <c r="I100" s="126"/>
      <c r="J100" s="126"/>
      <c r="K100" s="126"/>
      <c r="L100" s="126"/>
      <c r="M100" s="126"/>
      <c r="N100" s="126"/>
      <c r="O100" s="119"/>
      <c r="S100" s="22"/>
      <c r="T100" s="22"/>
      <c r="U100" s="22"/>
      <c r="V100" s="22"/>
      <c r="W100" s="22"/>
      <c r="X100" s="22"/>
      <c r="Y100" s="22"/>
    </row>
    <row r="101" spans="1:25" ht="18" customHeight="1">
      <c r="A101" s="123"/>
      <c r="B101" s="123"/>
      <c r="C101" s="123"/>
      <c r="D101" s="125"/>
      <c r="E101" s="107" t="s">
        <v>77</v>
      </c>
      <c r="F101" s="108">
        <v>23728.82</v>
      </c>
      <c r="G101" s="89"/>
      <c r="H101" s="89"/>
      <c r="I101" s="126"/>
      <c r="J101" s="126"/>
      <c r="K101" s="126"/>
      <c r="L101" s="126"/>
      <c r="M101" s="126"/>
      <c r="N101" s="126"/>
      <c r="O101" s="119"/>
      <c r="S101" s="22"/>
      <c r="T101" s="22"/>
      <c r="U101" s="22"/>
      <c r="V101" s="22"/>
      <c r="W101" s="22"/>
      <c r="X101" s="22"/>
      <c r="Y101" s="22"/>
    </row>
    <row r="102" spans="1:25" ht="18" customHeight="1">
      <c r="A102" s="123"/>
      <c r="B102" s="123"/>
      <c r="C102" s="123"/>
      <c r="D102" s="125"/>
      <c r="E102" s="107" t="s">
        <v>78</v>
      </c>
      <c r="F102" s="108">
        <f>30500/1.18</f>
        <v>25847.457627118645</v>
      </c>
      <c r="G102" s="89"/>
      <c r="H102" s="89"/>
      <c r="I102" s="126"/>
      <c r="J102" s="126"/>
      <c r="K102" s="126"/>
      <c r="L102" s="126"/>
      <c r="M102" s="126"/>
      <c r="N102" s="126"/>
      <c r="O102" s="119"/>
      <c r="S102" s="22"/>
      <c r="T102" s="22"/>
      <c r="U102" s="22"/>
      <c r="V102" s="22"/>
      <c r="W102" s="22"/>
      <c r="X102" s="22"/>
      <c r="Y102" s="22"/>
    </row>
    <row r="103" spans="1:25" ht="18" customHeight="1">
      <c r="A103" s="123"/>
      <c r="B103" s="123"/>
      <c r="C103" s="123"/>
      <c r="D103" s="125"/>
      <c r="E103" s="107" t="s">
        <v>79</v>
      </c>
      <c r="F103" s="108">
        <v>30084.75</v>
      </c>
      <c r="G103" s="89"/>
      <c r="H103" s="89"/>
      <c r="I103" s="126"/>
      <c r="J103" s="126"/>
      <c r="K103" s="126"/>
      <c r="L103" s="126"/>
      <c r="M103" s="126"/>
      <c r="N103" s="126"/>
      <c r="O103" s="109"/>
      <c r="S103" s="22"/>
      <c r="T103" s="22"/>
      <c r="U103" s="22"/>
      <c r="V103" s="22"/>
      <c r="W103" s="22"/>
      <c r="X103" s="22"/>
      <c r="Y103" s="22"/>
    </row>
    <row r="104" spans="1:25" ht="18" customHeight="1">
      <c r="A104" s="123"/>
      <c r="B104" s="123"/>
      <c r="C104" s="123"/>
      <c r="D104" s="125"/>
      <c r="E104" s="107" t="s">
        <v>80</v>
      </c>
      <c r="F104" s="108">
        <v>39406.78</v>
      </c>
      <c r="G104" s="89"/>
      <c r="H104" s="89"/>
      <c r="I104" s="126"/>
      <c r="J104" s="126"/>
      <c r="K104" s="126"/>
      <c r="L104" s="126"/>
      <c r="M104" s="126"/>
      <c r="N104" s="126"/>
      <c r="O104" s="118"/>
      <c r="S104" s="22"/>
      <c r="T104" s="22"/>
      <c r="U104" s="22"/>
      <c r="V104" s="22"/>
      <c r="W104" s="22"/>
      <c r="X104" s="22"/>
      <c r="Y104" s="22"/>
    </row>
    <row r="105" spans="1:25" ht="20.25" customHeight="1">
      <c r="A105" s="123"/>
      <c r="B105" s="123"/>
      <c r="C105" s="123"/>
      <c r="D105" s="125"/>
      <c r="E105" s="107" t="s">
        <v>81</v>
      </c>
      <c r="F105" s="108">
        <f>55200/1.18</f>
        <v>46779.661016949154</v>
      </c>
      <c r="G105" s="89"/>
      <c r="H105" s="89"/>
      <c r="I105" s="126"/>
      <c r="J105" s="126"/>
      <c r="K105" s="126"/>
      <c r="L105" s="126"/>
      <c r="M105" s="126"/>
      <c r="N105" s="126"/>
      <c r="O105" s="100"/>
      <c r="S105" s="22"/>
      <c r="T105" s="22"/>
      <c r="U105" s="22"/>
      <c r="V105" s="22"/>
      <c r="W105" s="22"/>
      <c r="X105" s="22"/>
      <c r="Y105" s="22"/>
    </row>
    <row r="106" spans="1:25" ht="18" customHeight="1">
      <c r="A106" s="123"/>
      <c r="B106" s="123"/>
      <c r="C106" s="123"/>
      <c r="D106" s="125"/>
      <c r="E106" s="107" t="s">
        <v>82</v>
      </c>
      <c r="F106" s="108" t="s">
        <v>83</v>
      </c>
      <c r="G106" s="89"/>
      <c r="H106" s="89"/>
      <c r="I106" s="126"/>
      <c r="J106" s="126"/>
      <c r="K106" s="126"/>
      <c r="L106" s="126"/>
      <c r="M106" s="126"/>
      <c r="N106" s="126"/>
      <c r="O106" s="100"/>
      <c r="S106" s="22"/>
      <c r="T106" s="22"/>
      <c r="U106" s="22"/>
      <c r="V106" s="22"/>
      <c r="W106" s="22"/>
      <c r="X106" s="22"/>
      <c r="Y106" s="22"/>
    </row>
    <row r="107" spans="1:25" ht="18" customHeight="1">
      <c r="A107" s="123"/>
      <c r="B107" s="123"/>
      <c r="C107" s="123"/>
      <c r="D107" s="125"/>
      <c r="E107" s="110" t="s">
        <v>84</v>
      </c>
      <c r="F107" s="108" t="s">
        <v>83</v>
      </c>
      <c r="G107" s="89"/>
      <c r="H107" s="89"/>
      <c r="I107" s="126"/>
      <c r="J107" s="126"/>
      <c r="K107" s="126"/>
      <c r="L107" s="126"/>
      <c r="M107" s="126"/>
      <c r="N107" s="126"/>
      <c r="O107" s="100"/>
      <c r="S107" s="22"/>
      <c r="T107" s="22"/>
      <c r="U107" s="22"/>
      <c r="V107" s="22"/>
      <c r="W107" s="22"/>
      <c r="X107" s="22"/>
      <c r="Y107" s="22"/>
    </row>
    <row r="108" spans="1:25" ht="18" customHeight="1">
      <c r="A108" s="22"/>
      <c r="B108" s="22"/>
      <c r="C108" s="22"/>
      <c r="D108" s="22"/>
      <c r="E108" s="40"/>
      <c r="F108" s="115"/>
      <c r="G108" s="89"/>
      <c r="H108" s="89"/>
      <c r="I108" s="126"/>
      <c r="J108" s="126"/>
      <c r="K108" s="126"/>
      <c r="L108" s="126"/>
      <c r="M108" s="126"/>
      <c r="N108" s="126"/>
      <c r="O108" s="100"/>
      <c r="S108" s="22"/>
      <c r="T108" s="22"/>
      <c r="U108" s="22"/>
      <c r="V108" s="22"/>
      <c r="W108" s="22"/>
      <c r="X108" s="22"/>
      <c r="Y108" s="22"/>
    </row>
    <row r="109" spans="1:25" ht="18" customHeight="1">
      <c r="A109" s="127" t="s">
        <v>85</v>
      </c>
      <c r="B109" s="127"/>
      <c r="C109" s="127"/>
      <c r="D109" s="127"/>
      <c r="E109" s="127"/>
      <c r="F109" s="127"/>
      <c r="G109" s="89"/>
      <c r="H109" s="89"/>
      <c r="I109" s="126"/>
      <c r="J109" s="126"/>
      <c r="K109" s="126"/>
      <c r="L109" s="126"/>
      <c r="M109" s="126"/>
      <c r="N109" s="126"/>
      <c r="O109" s="100"/>
      <c r="S109" s="22"/>
      <c r="T109" s="22"/>
      <c r="U109" s="22"/>
      <c r="V109" s="22"/>
      <c r="W109" s="22"/>
      <c r="X109" s="22"/>
      <c r="Y109" s="22"/>
    </row>
    <row r="110" spans="1:25" ht="35.25" customHeight="1">
      <c r="A110" s="128"/>
      <c r="B110" s="128"/>
      <c r="C110" s="128"/>
      <c r="D110" s="24" t="s">
        <v>2</v>
      </c>
      <c r="E110" s="47" t="s">
        <v>14</v>
      </c>
      <c r="F110" s="48" t="s">
        <v>6</v>
      </c>
      <c r="G110" s="89"/>
      <c r="H110" s="89"/>
      <c r="I110" s="126"/>
      <c r="J110" s="126"/>
      <c r="K110" s="126"/>
      <c r="L110" s="126"/>
      <c r="M110" s="126"/>
      <c r="N110" s="126"/>
      <c r="O110" s="100"/>
      <c r="S110" s="22"/>
      <c r="T110" s="22"/>
      <c r="U110" s="22"/>
      <c r="V110" s="22"/>
      <c r="W110" s="22"/>
      <c r="X110" s="22"/>
      <c r="Y110" s="22"/>
    </row>
    <row r="111" spans="1:25" ht="18" customHeight="1">
      <c r="A111" s="128"/>
      <c r="B111" s="128"/>
      <c r="C111" s="128"/>
      <c r="D111" s="122" t="s">
        <v>86</v>
      </c>
      <c r="E111" s="105" t="s">
        <v>87</v>
      </c>
      <c r="F111" s="106">
        <f>2800/1.18</f>
        <v>2372.8813559322034</v>
      </c>
      <c r="G111" s="89"/>
      <c r="H111" s="89"/>
      <c r="N111" s="41"/>
      <c r="O111" s="100"/>
      <c r="S111" s="22"/>
      <c r="T111" s="22"/>
      <c r="U111" s="22"/>
      <c r="V111" s="22"/>
      <c r="W111" s="22"/>
      <c r="X111" s="22"/>
      <c r="Y111" s="22"/>
    </row>
    <row r="112" spans="1:25" ht="20.25" customHeight="1">
      <c r="A112" s="128"/>
      <c r="B112" s="128"/>
      <c r="C112" s="128"/>
      <c r="D112" s="122"/>
      <c r="E112" s="107" t="s">
        <v>16</v>
      </c>
      <c r="F112" s="106">
        <f>5200/1.18</f>
        <v>4406.77966101695</v>
      </c>
      <c r="G112" s="89"/>
      <c r="H112" s="89"/>
      <c r="N112" s="41"/>
      <c r="O112" s="100"/>
      <c r="S112" s="22"/>
      <c r="T112" s="22"/>
      <c r="U112" s="22"/>
      <c r="V112" s="22"/>
      <c r="W112" s="22"/>
      <c r="X112" s="22"/>
      <c r="Y112" s="22"/>
    </row>
    <row r="113" spans="1:25" ht="18" customHeight="1">
      <c r="A113" s="128"/>
      <c r="B113" s="128"/>
      <c r="C113" s="128"/>
      <c r="D113" s="122"/>
      <c r="E113" s="107" t="s">
        <v>88</v>
      </c>
      <c r="F113" s="106">
        <f>5500/1.18</f>
        <v>4661.016949152543</v>
      </c>
      <c r="G113" s="89"/>
      <c r="H113" s="89"/>
      <c r="N113" s="41"/>
      <c r="O113" s="100"/>
      <c r="S113" s="22"/>
      <c r="T113" s="22"/>
      <c r="U113" s="22"/>
      <c r="V113" s="22"/>
      <c r="W113" s="22"/>
      <c r="X113" s="22"/>
      <c r="Y113" s="22"/>
    </row>
    <row r="114" spans="1:25" ht="20.25" customHeight="1">
      <c r="A114" s="128"/>
      <c r="B114" s="128"/>
      <c r="C114" s="128"/>
      <c r="D114" s="122"/>
      <c r="E114" s="107" t="s">
        <v>17</v>
      </c>
      <c r="F114" s="106">
        <f>10350/1.18</f>
        <v>8771.186440677966</v>
      </c>
      <c r="G114" s="89"/>
      <c r="H114" s="89"/>
      <c r="N114" s="41"/>
      <c r="O114" s="100"/>
      <c r="S114" s="22"/>
      <c r="T114" s="22"/>
      <c r="U114" s="22"/>
      <c r="V114" s="22"/>
      <c r="W114" s="22"/>
      <c r="X114" s="22"/>
      <c r="Y114" s="22"/>
    </row>
    <row r="115" spans="1:25" ht="18" customHeight="1">
      <c r="A115" s="128"/>
      <c r="B115" s="128"/>
      <c r="C115" s="128"/>
      <c r="D115" s="122"/>
      <c r="E115" s="107" t="s">
        <v>18</v>
      </c>
      <c r="F115" s="106">
        <f>12300/1.18</f>
        <v>10423.728813559323</v>
      </c>
      <c r="G115" s="89"/>
      <c r="H115" s="89"/>
      <c r="N115" s="41"/>
      <c r="O115" s="100"/>
      <c r="S115" s="22"/>
      <c r="T115" s="22"/>
      <c r="U115" s="22"/>
      <c r="V115" s="22"/>
      <c r="W115" s="22"/>
      <c r="X115" s="22"/>
      <c r="Y115" s="22"/>
    </row>
    <row r="116" spans="1:25" ht="18" customHeight="1">
      <c r="A116" s="128"/>
      <c r="B116" s="128"/>
      <c r="C116" s="128"/>
      <c r="D116" s="122"/>
      <c r="E116" s="107" t="s">
        <v>89</v>
      </c>
      <c r="F116" s="106">
        <f>18900/1.18</f>
        <v>16016.949152542375</v>
      </c>
      <c r="G116" s="89"/>
      <c r="H116" s="89"/>
      <c r="I116" s="20"/>
      <c r="J116" s="20"/>
      <c r="K116" s="20"/>
      <c r="L116" s="20"/>
      <c r="M116" s="20"/>
      <c r="N116" s="41"/>
      <c r="O116" s="109"/>
      <c r="S116" s="22"/>
      <c r="T116" s="22"/>
      <c r="U116" s="22"/>
      <c r="V116" s="22"/>
      <c r="W116" s="22"/>
      <c r="X116" s="22"/>
      <c r="Y116" s="22"/>
    </row>
    <row r="117" spans="1:25" ht="18" customHeight="1">
      <c r="A117" s="128"/>
      <c r="B117" s="128"/>
      <c r="C117" s="128"/>
      <c r="D117" s="122"/>
      <c r="E117" s="120" t="s">
        <v>90</v>
      </c>
      <c r="F117" s="106">
        <f>18000/1.18</f>
        <v>15254.237288135593</v>
      </c>
      <c r="G117" s="89"/>
      <c r="H117" s="89"/>
      <c r="I117" s="20"/>
      <c r="J117" s="20"/>
      <c r="K117" s="20"/>
      <c r="L117" s="20"/>
      <c r="M117" s="20"/>
      <c r="N117" s="41"/>
      <c r="O117" s="118"/>
      <c r="S117" s="22"/>
      <c r="T117" s="22"/>
      <c r="U117" s="22"/>
      <c r="V117" s="22"/>
      <c r="W117" s="22"/>
      <c r="X117" s="22"/>
      <c r="Y117" s="22"/>
    </row>
    <row r="118" spans="1:25" ht="18" customHeight="1">
      <c r="A118" s="128"/>
      <c r="B118" s="128"/>
      <c r="C118" s="128"/>
      <c r="D118" s="122"/>
      <c r="E118" s="120" t="s">
        <v>19</v>
      </c>
      <c r="F118" s="106">
        <f>21000/1.18</f>
        <v>17796.610169491527</v>
      </c>
      <c r="G118" s="89"/>
      <c r="H118" s="89"/>
      <c r="I118" s="20"/>
      <c r="J118" s="20"/>
      <c r="K118" s="20"/>
      <c r="L118" s="20"/>
      <c r="M118" s="20"/>
      <c r="N118" s="41"/>
      <c r="O118" s="100"/>
      <c r="S118" s="22"/>
      <c r="T118" s="22"/>
      <c r="U118" s="22"/>
      <c r="V118" s="22"/>
      <c r="W118" s="22"/>
      <c r="X118" s="22"/>
      <c r="Y118" s="22"/>
    </row>
    <row r="119" spans="1:25" ht="18" customHeight="1">
      <c r="A119" s="128"/>
      <c r="B119" s="128"/>
      <c r="C119" s="128"/>
      <c r="D119" s="122"/>
      <c r="E119" s="121" t="s">
        <v>91</v>
      </c>
      <c r="F119" s="106">
        <f>25000/1.18</f>
        <v>21186.440677966104</v>
      </c>
      <c r="G119" s="89"/>
      <c r="H119" s="89"/>
      <c r="L119" s="2"/>
      <c r="N119" s="41"/>
      <c r="O119" s="100"/>
      <c r="U119" s="22"/>
      <c r="V119" s="22"/>
      <c r="W119" s="22"/>
      <c r="X119" s="22"/>
      <c r="Y119" s="22"/>
    </row>
  </sheetData>
  <sheetProtection selectLockedCells="1" selectUnlockedCells="1"/>
  <mergeCells count="69">
    <mergeCell ref="A8:D8"/>
    <mergeCell ref="I8:M8"/>
    <mergeCell ref="A1:E1"/>
    <mergeCell ref="I1:M1"/>
    <mergeCell ref="I2:M2"/>
    <mergeCell ref="A7:D7"/>
    <mergeCell ref="I7:M7"/>
    <mergeCell ref="L28:M28"/>
    <mergeCell ref="J9:M9"/>
    <mergeCell ref="I10:M10"/>
    <mergeCell ref="I11:M11"/>
    <mergeCell ref="J12:M13"/>
    <mergeCell ref="J14:M14"/>
    <mergeCell ref="J15:M15"/>
    <mergeCell ref="A16:M16"/>
    <mergeCell ref="A19:F19"/>
    <mergeCell ref="E20:F20"/>
    <mergeCell ref="A21:A26"/>
    <mergeCell ref="E21:F21"/>
    <mergeCell ref="E29:F29"/>
    <mergeCell ref="A28:F28"/>
    <mergeCell ref="I29:M29"/>
    <mergeCell ref="A30:A35"/>
    <mergeCell ref="E30:F30"/>
    <mergeCell ref="I30:J36"/>
    <mergeCell ref="K31:K36"/>
    <mergeCell ref="A37:F37"/>
    <mergeCell ref="E38:F38"/>
    <mergeCell ref="I38:M38"/>
    <mergeCell ref="A39:A44"/>
    <mergeCell ref="E39:F39"/>
    <mergeCell ref="I39:J43"/>
    <mergeCell ref="K40:K43"/>
    <mergeCell ref="I45:M45"/>
    <mergeCell ref="A46:F46"/>
    <mergeCell ref="I46:J49"/>
    <mergeCell ref="E47:F47"/>
    <mergeCell ref="K47:K50"/>
    <mergeCell ref="A48:A53"/>
    <mergeCell ref="E48:F48"/>
    <mergeCell ref="I52:M52"/>
    <mergeCell ref="I53:J58"/>
    <mergeCell ref="K54:K58"/>
    <mergeCell ref="I60:M60"/>
    <mergeCell ref="I61:J65"/>
    <mergeCell ref="K62:K65"/>
    <mergeCell ref="A64:F64"/>
    <mergeCell ref="A55:F55"/>
    <mergeCell ref="E56:F56"/>
    <mergeCell ref="A57:A61"/>
    <mergeCell ref="E57:F57"/>
    <mergeCell ref="K85:K92"/>
    <mergeCell ref="D66:D69"/>
    <mergeCell ref="I66:M66"/>
    <mergeCell ref="I67:J72"/>
    <mergeCell ref="K68:K72"/>
    <mergeCell ref="A70:F70"/>
    <mergeCell ref="A76:F76"/>
    <mergeCell ref="I76:M76"/>
    <mergeCell ref="D111:D119"/>
    <mergeCell ref="A77:C107"/>
    <mergeCell ref="I77:J81"/>
    <mergeCell ref="D78:D107"/>
    <mergeCell ref="I94:N110"/>
    <mergeCell ref="A109:F109"/>
    <mergeCell ref="A110:C119"/>
    <mergeCell ref="K78:K81"/>
    <mergeCell ref="I83:M83"/>
    <mergeCell ref="I84:J92"/>
  </mergeCells>
  <printOptions/>
  <pageMargins left="0.5902777777777778" right="0.2361111111111111" top="0.39375" bottom="0.39375" header="0.5118055555555555" footer="0.5118055555555555"/>
  <pageSetup horizontalDpi="300" verticalDpi="300" orientation="portrait" paperSize="9" scale="48" r:id="rId2"/>
  <rowBreaks count="2" manualBreakCount="2">
    <brk id="72" max="255" man="1"/>
    <brk id="1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m9</cp:lastModifiedBy>
  <cp:lastPrinted>2013-03-25T08:51:03Z</cp:lastPrinted>
  <dcterms:modified xsi:type="dcterms:W3CDTF">2013-06-24T11:08:19Z</dcterms:modified>
  <cp:category/>
  <cp:version/>
  <cp:contentType/>
  <cp:contentStatus/>
</cp:coreProperties>
</file>